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1100\Desktop\"/>
    </mc:Choice>
  </mc:AlternateContent>
  <xr:revisionPtr revIDLastSave="0" documentId="13_ncr:1_{81B9042C-2003-411B-8BF4-ACD8EBC1BBD2}" xr6:coauthVersionLast="45" xr6:coauthVersionMax="45" xr10:uidLastSave="{00000000-0000-0000-0000-000000000000}"/>
  <bookViews>
    <workbookView xWindow="-120" yWindow="-120" windowWidth="24240" windowHeight="13140" tabRatio="680" xr2:uid="{00000000-000D-0000-FFFF-FFFF00000000}"/>
  </bookViews>
  <sheets>
    <sheet name="材料質量総括表" sheetId="5" r:id="rId1"/>
    <sheet name="工数算定要素集計表" sheetId="4" r:id="rId2"/>
    <sheet name="ブロック質量総括表" sheetId="7" r:id="rId3"/>
    <sheet name="数量" sheetId="2" r:id="rId4"/>
    <sheet name="溶接延長" sheetId="3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_______________h2" hidden="1">{#N/A,#N/A,FALSE,"数量集計表";#N/A,#N/A,FALSE,"数量計算書";#N/A,#N/A,FALSE,"土量計算";#N/A,#N/A,FALSE,"ｱﾝｶｰ材料";#N/A,#N/A,FALSE,"削孔長"}</definedName>
    <definedName name="______________h2" hidden="1">{#N/A,#N/A,FALSE,"数量集計表";#N/A,#N/A,FALSE,"数量計算書";#N/A,#N/A,FALSE,"土量計算";#N/A,#N/A,FALSE,"ｱﾝｶｰ材料";#N/A,#N/A,FALSE,"削孔長"}</definedName>
    <definedName name="_____________h2" hidden="1">{#N/A,#N/A,FALSE,"数量集計表";#N/A,#N/A,FALSE,"数量計算書";#N/A,#N/A,FALSE,"土量計算";#N/A,#N/A,FALSE,"ｱﾝｶｰ材料";#N/A,#N/A,FALSE,"削孔長"}</definedName>
    <definedName name="___________h2" hidden="1">{#N/A,#N/A,FALSE,"数量集計表";#N/A,#N/A,FALSE,"数量計算書";#N/A,#N/A,FALSE,"土量計算";#N/A,#N/A,FALSE,"ｱﾝｶｰ材料";#N/A,#N/A,FALSE,"削孔長"}</definedName>
    <definedName name="__________h2" hidden="1">{#N/A,#N/A,FALSE,"数量集計表";#N/A,#N/A,FALSE,"数量計算書";#N/A,#N/A,FALSE,"土量計算";#N/A,#N/A,FALSE,"ｱﾝｶｰ材料";#N/A,#N/A,FALSE,"削孔長"}</definedName>
    <definedName name="________h2" hidden="1">{#N/A,#N/A,FALSE,"数量集計表";#N/A,#N/A,FALSE,"数量計算書";#N/A,#N/A,FALSE,"土量計算";#N/A,#N/A,FALSE,"ｱﾝｶｰ材料";#N/A,#N/A,FALSE,"削孔長"}</definedName>
    <definedName name="______h2" hidden="1">{#N/A,#N/A,FALSE,"数量集計表";#N/A,#N/A,FALSE,"数量計算書";#N/A,#N/A,FALSE,"土量計算";#N/A,#N/A,FALSE,"ｱﾝｶｰ材料";#N/A,#N/A,FALSE,"削孔長"}</definedName>
    <definedName name="_____h2" hidden="1">{#N/A,#N/A,FALSE,"数量集計表";#N/A,#N/A,FALSE,"数量計算書";#N/A,#N/A,FALSE,"土量計算";#N/A,#N/A,FALSE,"ｱﾝｶｰ材料";#N/A,#N/A,FALSE,"削孔長"}</definedName>
    <definedName name="____h2" hidden="1">{#N/A,#N/A,FALSE,"数量集計表";#N/A,#N/A,FALSE,"数量計算書";#N/A,#N/A,FALSE,"土量計算";#N/A,#N/A,FALSE,"ｱﾝｶｰ材料";#N/A,#N/A,FALSE,"削孔長"}</definedName>
    <definedName name="___h2" hidden="1">{#N/A,#N/A,FALSE,"数量集計表";#N/A,#N/A,FALSE,"数量計算書";#N/A,#N/A,FALSE,"土量計算";#N/A,#N/A,FALSE,"ｱﾝｶｰ材料";#N/A,#N/A,FALSE,"削孔長"}</definedName>
    <definedName name="__123Graph_A" hidden="1">[1]橋面!#REF!</definedName>
    <definedName name="__h2" hidden="1">{#N/A,#N/A,FALSE,"数量集計表";#N/A,#N/A,FALSE,"数量計算書";#N/A,#N/A,FALSE,"土量計算";#N/A,#N/A,FALSE,"ｱﾝｶｰ材料";#N/A,#N/A,FALSE,"削孔長"}</definedName>
    <definedName name="_152h2_" hidden="1">{#N/A,#N/A,FALSE,"数量集計表";#N/A,#N/A,FALSE,"数量計算書";#N/A,#N/A,FALSE,"土量計算";#N/A,#N/A,FALSE,"ｱﾝｶｰ材料";#N/A,#N/A,FALSE,"削孔長"}</definedName>
    <definedName name="_1h2_" hidden="1">{#N/A,#N/A,FALSE,"数量集計表";#N/A,#N/A,FALSE,"数量計算書";#N/A,#N/A,FALSE,"土量計算";#N/A,#N/A,FALSE,"ｱﾝｶｰ材料";#N/A,#N/A,FALSE,"削孔長"}</definedName>
    <definedName name="_224h2_" hidden="1">{#N/A,#N/A,FALSE,"数量集計表";#N/A,#N/A,FALSE,"数量計算書";#N/A,#N/A,FALSE,"土量計算";#N/A,#N/A,FALSE,"ｱﾝｶｰ材料";#N/A,#N/A,FALSE,"削孔長"}</definedName>
    <definedName name="_3h2_" hidden="1">{#N/A,#N/A,FALSE,"数量集計表";#N/A,#N/A,FALSE,"数量計算書";#N/A,#N/A,FALSE,"土量計算";#N/A,#N/A,FALSE,"ｱﾝｶｰ材料";#N/A,#N/A,FALSE,"削孔長"}</definedName>
    <definedName name="_Fill" hidden="1">[2]温度応力!$C$59:$C$67</definedName>
    <definedName name="_xlnm._FilterDatabase" localSheetId="3" hidden="1">数量!$A$1:$U$420</definedName>
    <definedName name="_xlnm._FilterDatabase" localSheetId="4" hidden="1">溶接延長!$D$5:$D$22</definedName>
    <definedName name="_h2" hidden="1">{#N/A,#N/A,FALSE,"数量集計表";#N/A,#N/A,FALSE,"数量計算書";#N/A,#N/A,FALSE,"土量計算";#N/A,#N/A,FALSE,"ｱﾝｶｰ材料";#N/A,#N/A,FALSE,"削孔長"}</definedName>
    <definedName name="_Key1" hidden="1">#REF!</definedName>
    <definedName name="_Key2" hidden="1">#REF!</definedName>
    <definedName name="_Order1" hidden="1">255</definedName>
    <definedName name="_Order2" hidden="1">0</definedName>
    <definedName name="_Sort" hidden="1">#REF!</definedName>
    <definedName name="_Table1_In1" hidden="1">[3]ｽｲﾍｲ!$C$22</definedName>
    <definedName name="_Table1_Out" hidden="1">[3]ｽｲﾍｲ!$D$22</definedName>
    <definedName name="_Table2_In1" hidden="1">#REF!</definedName>
    <definedName name="_Table2_In2" hidden="1">#REF!</definedName>
    <definedName name="_Table2_Out" hidden="1">#REF!</definedName>
    <definedName name="\0">[4]P10必要剛度＿SC1!#REF!</definedName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j">#REF!</definedName>
    <definedName name="\k">#REF!</definedName>
    <definedName name="\l">#REF!</definedName>
    <definedName name="\m">[4]P10必要剛度＿SC1!#REF!</definedName>
    <definedName name="\p">[4]P10必要剛度＿SC1!#REF!</definedName>
    <definedName name="\q">#REF!</definedName>
    <definedName name="\s">[4]P10必要剛度＿SC1!#REF!</definedName>
    <definedName name="§３構造解析" hidden="1">#REF!</definedName>
    <definedName name="A">#REF!</definedName>
    <definedName name="ACB">[0]!ACB</definedName>
    <definedName name="AccessDatabase" hidden="1">"D:\Data\古瀬間\ﾊﾝﾁ打ち下し.mdb"</definedName>
    <definedName name="B">#REF!</definedName>
    <definedName name="bv" hidden="1">{#N/A,#N/A,FALSE,"もくじ";#N/A,#N/A,FALSE,"数量総括表";#N/A,#N/A,FALSE,"中表紙";#N/A,#N/A,FALSE,"主桁ｺﾝｸﾘｰﾄ型枠総集計表";#N/A,#N/A,FALSE,"張出し施工区間部主桁断面積及び型枠周長の計算";#N/A,#N/A,FALSE,"張出し施工区間部ｺﾝｸﾘｰﾄ型枠";#N/A,#N/A,FALSE,"柱頭部Ｐ１橋脚部";#N/A,#N/A,FALSE,"柱頭部Ｐ2橋脚部";#N/A,#N/A,FALSE,"左側支保工施工部";#N/A,#N/A,FALSE,"右側支保工施工部";#N/A,#N/A,FALSE,"吊り支保工施工部";#N/A,#N/A,FALSE,"中間隔壁部";#N/A,#N/A,FALSE,"偏向ﾌﾞﾗｹｯﾄ";#N/A,#N/A,FALSE,"ＰＣ定着突起部"}</definedName>
    <definedName name="C_">#REF!</definedName>
    <definedName name="ca">#REF!</definedName>
    <definedName name="Cv97SheetGousei" hidden="1">#REF!</definedName>
    <definedName name="cvb" hidden="1">#REF!</definedName>
    <definedName name="D">#REF!</definedName>
    <definedName name="E">#REF!</definedName>
    <definedName name="f" localSheetId="2" hidden="1">{#N/A,#N/A,FALSE,"もくじ";#N/A,#N/A,FALSE,"数量総括表";#N/A,#N/A,FALSE,"中表紙";#N/A,#N/A,FALSE,"主桁ｺﾝｸﾘｰﾄ型枠総集計表";#N/A,#N/A,FALSE,"張出し施工区間部主桁断面積及び型枠周長の計算";#N/A,#N/A,FALSE,"張出し施工区間部ｺﾝｸﾘｰﾄ型枠";#N/A,#N/A,FALSE,"柱頭部Ｐ１橋脚部";#N/A,#N/A,FALSE,"柱頭部Ｐ2橋脚部";#N/A,#N/A,FALSE,"左側支保工施工部";#N/A,#N/A,FALSE,"右側支保工施工部";#N/A,#N/A,FALSE,"吊り支保工施工部";#N/A,#N/A,FALSE,"中間隔壁部";#N/A,#N/A,FALSE,"偏向ﾌﾞﾗｹｯﾄ";#N/A,#N/A,FALSE,"ＰＣ定着突起部"}</definedName>
    <definedName name="F">#REF!</definedName>
    <definedName name="FM.2" hidden="1">{#N/A,#N/A,FALSE,"集計";#N/A,#N/A,FALSE,"８";#N/A,#N/A,FALSE,"10"}</definedName>
    <definedName name="fm.3" hidden="1">{#N/A,#N/A,FALSE,"集計";#N/A,#N/A,FALSE,"８";#N/A,#N/A,FALSE,"10"}</definedName>
    <definedName name="g" localSheetId="2" hidden="1">{#N/A,#N/A,FALSE,"もくじ";#N/A,#N/A,FALSE,"数量総括表";#N/A,#N/A,FALSE,"中表紙";#N/A,#N/A,FALSE,"主桁ｺﾝｸﾘｰﾄ型枠総集計表";#N/A,#N/A,FALSE,"張出し施工区間部主桁断面積及び型枠周長の計算";#N/A,#N/A,FALSE,"張出し施工区間部ｺﾝｸﾘｰﾄ型枠";#N/A,#N/A,FALSE,"柱頭部Ｐ１橋脚部";#N/A,#N/A,FALSE,"柱頭部Ｐ2橋脚部";#N/A,#N/A,FALSE,"左側支保工施工部";#N/A,#N/A,FALSE,"右側支保工施工部";#N/A,#N/A,FALSE,"吊り支保工施工部";#N/A,#N/A,FALSE,"中間隔壁部";#N/A,#N/A,FALSE,"偏向ﾌﾞﾗｹｯﾄ";#N/A,#N/A,FALSE,"ＰＣ定着突起部"}</definedName>
    <definedName name="G">#REF!</definedName>
    <definedName name="H">#REF!</definedName>
    <definedName name="HJ">#REF!</definedName>
    <definedName name="HJA">#REF!</definedName>
    <definedName name="HT">#REF!</definedName>
    <definedName name="HTA">#REF!</definedName>
    <definedName name="HTB">#REF!</definedName>
    <definedName name="i" localSheetId="2" hidden="1">{#N/A,#N/A,FALSE,"もくじ";#N/A,#N/A,FALSE,"数量総括表";#N/A,#N/A,FALSE,"中表紙";#N/A,#N/A,FALSE,"主桁ｺﾝｸﾘｰﾄ型枠総集計表";#N/A,#N/A,FALSE,"張出し施工区間部主桁断面積及び型枠周長の計算";#N/A,#N/A,FALSE,"張出し施工区間部ｺﾝｸﾘｰﾄ型枠";#N/A,#N/A,FALSE,"柱頭部Ｐ１橋脚部";#N/A,#N/A,FALSE,"柱頭部Ｐ2橋脚部";#N/A,#N/A,FALSE,"左側支保工施工部";#N/A,#N/A,FALSE,"右側支保工施工部";#N/A,#N/A,FALSE,"吊り支保工施工部";#N/A,#N/A,FALSE,"中間隔壁部";#N/A,#N/A,FALSE,"偏向ﾌﾞﾗｹｯﾄ";#N/A,#N/A,FALSE,"ＰＣ定着突起部"}</definedName>
    <definedName name="I">#REF!</definedName>
    <definedName name="kjhug" hidden="1">{#N/A,#N/A,FALSE,"数量総括";#N/A,#N/A,FALSE,"数量集計表";#N/A,#N/A,FALSE,"数量計算書";#N/A,#N/A,FALSE,"枠面積";#N/A,#N/A,FALSE,"土量計算";#N/A,#N/A,FALSE,"削孔長";#N/A,#N/A,FALSE,"足場工";#N/A,#N/A,FALSE,"縦梁延長";#N/A,#N/A,FALSE,"横梁延長";#N/A,#N/A,FALSE,"交点箇所"}</definedName>
    <definedName name="lkkk.2" hidden="1">{#N/A,#N/A,FALSE,"集計";#N/A,#N/A,FALSE,"８";#N/A,#N/A,FALSE,"10"}</definedName>
    <definedName name="o" hidden="1">{#N/A,#N/A,FALSE,"もくじ";#N/A,#N/A,FALSE,"数量総括表";#N/A,#N/A,FALSE,"中表紙";#N/A,#N/A,FALSE,"主桁ｺﾝｸﾘｰﾄ型枠総集計表";#N/A,#N/A,FALSE,"張出し施工区間部主桁断面積及び型枠周長の計算";#N/A,#N/A,FALSE,"張出し施工区間部ｺﾝｸﾘｰﾄ型枠";#N/A,#N/A,FALSE,"柱頭部Ｐ１橋脚部";#N/A,#N/A,FALSE,"柱頭部Ｐ2橋脚部";#N/A,#N/A,FALSE,"左側支保工施工部";#N/A,#N/A,FALSE,"右側支保工施工部";#N/A,#N/A,FALSE,"吊り支保工施工部";#N/A,#N/A,FALSE,"中間隔壁部";#N/A,#N/A,FALSE,"偏向ﾌﾞﾗｹｯﾄ";#N/A,#N/A,FALSE,"ＰＣ定着突起部"}</definedName>
    <definedName name="OnClick_AddButton">[5]!OnClick_AddButton</definedName>
    <definedName name="OnClick_BackButton">[5]!OnClick_BackButton</definedName>
    <definedName name="OnClick_Debutton">[5]!OnClick_DelButton</definedName>
    <definedName name="OnClick_DelButton">[5]!OnClick_DelButton</definedName>
    <definedName name="OnClick_DropDown計算書タイプ">[5]!OnClick_DropDown計算書タイプ</definedName>
    <definedName name="OnClick_NextButton">[5]!OnClick_NextButton</definedName>
    <definedName name="OnClick_本体付属別総括表">[6]!OnClick_本体付属別総括表</definedName>
    <definedName name="OnClick_本体付属別総括表_Page設定">[6]!OnClick_本体付属別総括表_Page設定</definedName>
    <definedName name="OnShow">[5]!OnShow_シｰト名</definedName>
    <definedName name="OnShow_DlgMain">[5]!OnShow_DlgMain</definedName>
    <definedName name="OnShow_Dlgデｰタタイプ指定">[5]!OnShow_Dlgデｰタタイプ指定</definedName>
    <definedName name="OnShow_Dlgデータ範囲">[5]!OnShow_Dlgデータ範囲</definedName>
    <definedName name="OnShow_Dlg区切り文字">[5]!OnShow_Dlg区切り文字</definedName>
    <definedName name="OnShow_Dlg詳細指定">[5]!OnShow_Dlg詳細指定</definedName>
    <definedName name="OnShow_シｰト名">[5]!OnShow_シｰト名</definedName>
    <definedName name="OnShow_計算書タイプ追加">[5]!OnShow_計算書タイプ追加</definedName>
    <definedName name="_xlnm.Print_Area" localSheetId="2">ブロック質量総括表!$A$1:$H$8</definedName>
    <definedName name="_xlnm.Print_Area" localSheetId="1">工数算定要素集計表!$A$1:$K$24</definedName>
    <definedName name="_xlnm.Print_Area" hidden="1">#REF!</definedName>
    <definedName name="_xlnm.Print_Titles" localSheetId="3">数量!$1:$6</definedName>
    <definedName name="_xlnm.Print_Titles" hidden="1">#N/A</definedName>
    <definedName name="RE" hidden="1">{#N/A,#N/A,FALSE,"数量総括";#N/A,#N/A,FALSE,"数量集計表";#N/A,#N/A,FALSE,"数量計算書";#N/A,#N/A,FALSE,"枠面積";#N/A,#N/A,FALSE,"土量計算";#N/A,#N/A,FALSE,"削孔長";#N/A,#N/A,FALSE,"足場工";#N/A,#N/A,FALSE,"縦梁延長";#N/A,#N/A,FALSE,"横梁延長";#N/A,#N/A,FALSE,"交点箇所"}</definedName>
    <definedName name="s" hidden="1">{#N/A,#N/A,FALSE,"もくじ";#N/A,#N/A,FALSE,"数量総括表";#N/A,#N/A,FALSE,"中表紙";#N/A,#N/A,FALSE,"主桁ｺﾝｸﾘｰﾄ型枠総集計表";#N/A,#N/A,FALSE,"張出し施工区間部主桁断面積及び型枠周長の計算";#N/A,#N/A,FALSE,"張出し施工区間部ｺﾝｸﾘｰﾄ型枠";#N/A,#N/A,FALSE,"柱頭部Ｐ１橋脚部";#N/A,#N/A,FALSE,"柱頭部Ｐ2橋脚部";#N/A,#N/A,FALSE,"左側支保工施工部";#N/A,#N/A,FALSE,"右側支保工施工部";#N/A,#N/A,FALSE,"吊り支保工施工部";#N/A,#N/A,FALSE,"中間隔壁部";#N/A,#N/A,FALSE,"偏向ﾌﾞﾗｹｯﾄ";#N/A,#N/A,FALSE,"ＰＣ定着突起部"}</definedName>
    <definedName name="SYO">#REF!</definedName>
    <definedName name="u" hidden="1">{#N/A,#N/A,FALSE,"もくじ";#N/A,#N/A,FALSE,"数量総括表";#N/A,#N/A,FALSE,"中表紙";#N/A,#N/A,FALSE,"主桁ｺﾝｸﾘｰﾄ型枠総集計表";#N/A,#N/A,FALSE,"張出し施工区間部主桁断面積及び型枠周長の計算";#N/A,#N/A,FALSE,"張出し施工区間部ｺﾝｸﾘｰﾄ型枠";#N/A,#N/A,FALSE,"柱頭部Ｐ１橋脚部";#N/A,#N/A,FALSE,"柱頭部Ｐ2橋脚部";#N/A,#N/A,FALSE,"左側支保工施工部";#N/A,#N/A,FALSE,"右側支保工施工部";#N/A,#N/A,FALSE,"吊り支保工施工部";#N/A,#N/A,FALSE,"中間隔壁部";#N/A,#N/A,FALSE,"偏向ﾌﾞﾗｹｯﾄ";#N/A,#N/A,FALSE,"ＰＣ定着突起部"}</definedName>
    <definedName name="wrn.３." hidden="1">{#N/A,#N/A,FALSE,"集計";#N/A,#N/A,FALSE,"８";#N/A,#N/A,FALSE,"10"}</definedName>
    <definedName name="wrn.A1" hidden="1">{#N/A,#N/A,FALSE,"数量総括";#N/A,#N/A,FALSE,"数量集計表";#N/A,#N/A,FALSE,"数量計算書";#N/A,#N/A,FALSE,"枠面積";#N/A,#N/A,FALSE,"土量計算";#N/A,#N/A,FALSE,"削孔長";#N/A,#N/A,FALSE,"足場工";#N/A,#N/A,FALSE,"縦梁延長";#N/A,#N/A,FALSE,"横梁延長";#N/A,#N/A,FALSE,"交点箇所"}</definedName>
    <definedName name="wrn.Ａブロック." hidden="1">{#N/A,#N/A,FALSE,"数量総括";#N/A,#N/A,FALSE,"数量集計表";#N/A,#N/A,FALSE,"数量計算書";#N/A,#N/A,FALSE,"枠面積";#N/A,#N/A,FALSE,"土量計算";#N/A,#N/A,FALSE,"削孔長";#N/A,#N/A,FALSE,"足場工";#N/A,#N/A,FALSE,"縦梁延長";#N/A,#N/A,FALSE,"横梁延長";#N/A,#N/A,FALSE,"交点箇所"}</definedName>
    <definedName name="wrn.計算書." hidden="1">{#N/A,#N/A,TRUE,"扉体";#N/A,#N/A,TRUE,"ローラ";#N/A,#N/A,TRUE,"戸当り";#N/A,#N/A,TRUE,"開閉機"}</definedName>
    <definedName name="wrn.材料表." hidden="1">{#N/A,#N/A,FALSE,"集計表";#N/A,#N/A,FALSE,"材料表"}</definedName>
    <definedName name="wrn.数量計算." hidden="1">{#N/A,#N/A,FALSE,"数量集計表";#N/A,#N/A,FALSE,"数量計算書";#N/A,#N/A,FALSE,"土量計算";#N/A,#N/A,FALSE,"ｱﾝｶｰ材料";#N/A,#N/A,FALSE,"削孔長"}</definedName>
    <definedName name="wrn.数量計算1" hidden="1">{#N/A,#N/A,FALSE,"数量集計表";#N/A,#N/A,FALSE,"数量計算書";#N/A,#N/A,FALSE,"土量計算";#N/A,#N/A,FALSE,"ｱﾝｶｰ材料";#N/A,#N/A,FALSE,"削孔長"}</definedName>
    <definedName name="wrn.尾原橋_詳細数量計算書." hidden="1">{#N/A,#N/A,FALSE,"もくじ";#N/A,#N/A,FALSE,"数量総括表";#N/A,#N/A,FALSE,"中表紙";#N/A,#N/A,FALSE,"主桁ｺﾝｸﾘｰﾄ型枠総集計表";#N/A,#N/A,FALSE,"張出し施工区間部主桁断面積及び型枠周長の計算";#N/A,#N/A,FALSE,"張出し施工区間部ｺﾝｸﾘｰﾄ型枠";#N/A,#N/A,FALSE,"柱頭部Ｐ１橋脚部";#N/A,#N/A,FALSE,"柱頭部Ｐ2橋脚部";#N/A,#N/A,FALSE,"左側支保工施工部";#N/A,#N/A,FALSE,"右側支保工施工部";#N/A,#N/A,FALSE,"吊り支保工施工部";#N/A,#N/A,FALSE,"中間隔壁部";#N/A,#N/A,FALSE,"偏向ﾌﾞﾗｹｯﾄ";#N/A,#N/A,FALSE,"ＰＣ定着突起部"}</definedName>
    <definedName name="Z_28C198D2_D41B_4305_A2C3_9BF2FD83F2E0_.wvu.PrintArea" hidden="1">#REF!</definedName>
    <definedName name="うぇ" hidden="1">{#N/A,#N/A,FALSE,"数量総括";#N/A,#N/A,FALSE,"数量集計表";#N/A,#N/A,FALSE,"数量計算書";#N/A,#N/A,FALSE,"枠面積";#N/A,#N/A,FALSE,"土量計算";#N/A,#N/A,FALSE,"削孔長";#N/A,#N/A,FALSE,"足場工";#N/A,#N/A,FALSE,"縦梁延長";#N/A,#N/A,FALSE,"横梁延長";#N/A,#N/A,FALSE,"交点箇所"}</definedName>
    <definedName name="スライド計算" hidden="1">{#N/A,#N/A,FALSE,"集計表";#N/A,#N/A,FALSE,"材料表"}</definedName>
    <definedName name="んがら" hidden="1">{#N/A,#N/A,FALSE,"もくじ";#N/A,#N/A,FALSE,"数量総括表";#N/A,#N/A,FALSE,"中表紙";#N/A,#N/A,FALSE,"主桁ｺﾝｸﾘｰﾄ型枠総集計表";#N/A,#N/A,FALSE,"張出し施工区間部主桁断面積及び型枠周長の計算";#N/A,#N/A,FALSE,"張出し施工区間部ｺﾝｸﾘｰﾄ型枠";#N/A,#N/A,FALSE,"柱頭部Ｐ１橋脚部";#N/A,#N/A,FALSE,"柱頭部Ｐ2橋脚部";#N/A,#N/A,FALSE,"左側支保工施工部";#N/A,#N/A,FALSE,"右側支保工施工部";#N/A,#N/A,FALSE,"吊り支保工施工部";#N/A,#N/A,FALSE,"中間隔壁部";#N/A,#N/A,FALSE,"偏向ﾌﾞﾗｹｯﾄ";#N/A,#N/A,FALSE,"ＰＣ定着突起部"}</definedName>
    <definedName name="印刷範囲">[7]Sheet1!#REF!</definedName>
    <definedName name="既設吐水槽貫通工" hidden="1">{#N/A,#N/A,FALSE,"数量集計表";#N/A,#N/A,FALSE,"数量計算書";#N/A,#N/A,FALSE,"土量計算";#N/A,#N/A,FALSE,"ｱﾝｶｰ材料";#N/A,#N/A,FALSE,"削孔長"}</definedName>
    <definedName name="橋面">#REF!</definedName>
    <definedName name="区画線" hidden="1">{#N/A,#N/A,TRUE,"扉体";#N/A,#N/A,TRUE,"ローラ";#N/A,#N/A,TRUE,"戸当り";#N/A,#N/A,TRUE,"開閉機"}</definedName>
    <definedName name="控索材取付工" hidden="1">{#N/A,#N/A,FALSE,"数量総括";#N/A,#N/A,FALSE,"数量集計表";#N/A,#N/A,FALSE,"数量計算書";#N/A,#N/A,FALSE,"枠面積";#N/A,#N/A,FALSE,"土量計算";#N/A,#N/A,FALSE,"削孔長";#N/A,#N/A,FALSE,"足場工";#N/A,#N/A,FALSE,"縦梁延長";#N/A,#N/A,FALSE,"横梁延長";#N/A,#N/A,FALSE,"交点箇所"}</definedName>
    <definedName name="構造基本線">#REF!</definedName>
    <definedName name="鋼構造物">[0]!鋼構造物</definedName>
    <definedName name="主桁">#REF!</definedName>
    <definedName name="正理鉄筋集計" hidden="1">{#N/A,#N/A,FALSE,"もくじ";#N/A,#N/A,FALSE,"数量総括表";#N/A,#N/A,FALSE,"中表紙";#N/A,#N/A,FALSE,"主桁ｺﾝｸﾘｰﾄ型枠総集計表";#N/A,#N/A,FALSE,"張出し施工区間部主桁断面積及び型枠周長の計算";#N/A,#N/A,FALSE,"張出し施工区間部ｺﾝｸﾘｰﾄ型枠";#N/A,#N/A,FALSE,"柱頭部Ｐ１橋脚部";#N/A,#N/A,FALSE,"柱頭部Ｐ2橋脚部";#N/A,#N/A,FALSE,"左側支保工施工部";#N/A,#N/A,FALSE,"右側支保工施工部";#N/A,#N/A,FALSE,"吊り支保工施工部";#N/A,#N/A,FALSE,"中間隔壁部";#N/A,#N/A,FALSE,"偏向ﾌﾞﾗｹｯﾄ";#N/A,#N/A,FALSE,"ＰＣ定着突起部"}</definedName>
    <definedName name="正理鉄筋集計2" hidden="1">{#N/A,#N/A,FALSE,"もくじ";#N/A,#N/A,FALSE,"数量総括表";#N/A,#N/A,FALSE,"中表紙";#N/A,#N/A,FALSE,"主桁ｺﾝｸﾘｰﾄ型枠総集計表";#N/A,#N/A,FALSE,"張出し施工区間部主桁断面積及び型枠周長の計算";#N/A,#N/A,FALSE,"張出し施工区間部ｺﾝｸﾘｰﾄ型枠";#N/A,#N/A,FALSE,"柱頭部Ｐ１橋脚部";#N/A,#N/A,FALSE,"柱頭部Ｐ2橋脚部";#N/A,#N/A,FALSE,"左側支保工施工部";#N/A,#N/A,FALSE,"右側支保工施工部";#N/A,#N/A,FALSE,"吊り支保工施工部";#N/A,#N/A,FALSE,"中間隔壁部";#N/A,#N/A,FALSE,"偏向ﾌﾞﾗｹｯﾄ";#N/A,#N/A,FALSE,"ＰＣ定着突起部"}</definedName>
    <definedName name="長良川橋" hidden="1">{#N/A,#N/A,FALSE,"もくじ";#N/A,#N/A,FALSE,"数量総括表";#N/A,#N/A,FALSE,"中表紙";#N/A,#N/A,FALSE,"主桁ｺﾝｸﾘｰﾄ型枠総集計表";#N/A,#N/A,FALSE,"張出し施工区間部主桁断面積及び型枠周長の計算";#N/A,#N/A,FALSE,"張出し施工区間部ｺﾝｸﾘｰﾄ型枠";#N/A,#N/A,FALSE,"柱頭部Ｐ１橋脚部";#N/A,#N/A,FALSE,"柱頭部Ｐ2橋脚部";#N/A,#N/A,FALSE,"左側支保工施工部";#N/A,#N/A,FALSE,"右側支保工施工部";#N/A,#N/A,FALSE,"吊り支保工施工部";#N/A,#N/A,FALSE,"中間隔壁部";#N/A,#N/A,FALSE,"偏向ﾌﾞﾗｹｯﾄ";#N/A,#N/A,FALSE,"ＰＣ定着突起部"}</definedName>
    <definedName name="撤去工集計" hidden="1">{#N/A,#N/A,FALSE,"数量総括";#N/A,#N/A,FALSE,"数量集計表";#N/A,#N/A,FALSE,"数量計算書";#N/A,#N/A,FALSE,"枠面積";#N/A,#N/A,FALSE,"土量計算";#N/A,#N/A,FALSE,"削孔長";#N/A,#N/A,FALSE,"足場工";#N/A,#N/A,FALSE,"縦梁延長";#N/A,#N/A,FALSE,"横梁延長";#N/A,#N/A,FALSE,"交点箇所"}</definedName>
    <definedName name="反力" hidden="1">[8]橋面!#REF!</definedName>
    <definedName name="飯喬" hidden="1">{#N/A,#N/A,FALSE,"もくじ";#N/A,#N/A,FALSE,"数量総括表";#N/A,#N/A,FALSE,"中表紙";#N/A,#N/A,FALSE,"主桁ｺﾝｸﾘｰﾄ型枠総集計表";#N/A,#N/A,FALSE,"張出し施工区間部主桁断面積及び型枠周長の計算";#N/A,#N/A,FALSE,"張出し施工区間部ｺﾝｸﾘｰﾄ型枠";#N/A,#N/A,FALSE,"柱頭部Ｐ１橋脚部";#N/A,#N/A,FALSE,"柱頭部Ｐ2橋脚部";#N/A,#N/A,FALSE,"左側支保工施工部";#N/A,#N/A,FALSE,"右側支保工施工部";#N/A,#N/A,FALSE,"吊り支保工施工部";#N/A,#N/A,FALSE,"中間隔壁部";#N/A,#N/A,FALSE,"偏向ﾌﾞﾗｹｯﾄ";#N/A,#N/A,FALSE,"ＰＣ定着突起部"}</definedName>
    <definedName name="飯喬2" hidden="1">{#N/A,#N/A,FALSE,"もくじ";#N/A,#N/A,FALSE,"数量総括表";#N/A,#N/A,FALSE,"中表紙";#N/A,#N/A,FALSE,"主桁ｺﾝｸﾘｰﾄ型枠総集計表";#N/A,#N/A,FALSE,"張出し施工区間部主桁断面積及び型枠周長の計算";#N/A,#N/A,FALSE,"張出し施工区間部ｺﾝｸﾘｰﾄ型枠";#N/A,#N/A,FALSE,"柱頭部Ｐ１橋脚部";#N/A,#N/A,FALSE,"柱頭部Ｐ2橋脚部";#N/A,#N/A,FALSE,"左側支保工施工部";#N/A,#N/A,FALSE,"右側支保工施工部";#N/A,#N/A,FALSE,"吊り支保工施工部";#N/A,#N/A,FALSE,"中間隔壁部";#N/A,#N/A,FALSE,"偏向ﾌﾞﾗｹｯﾄ";#N/A,#N/A,FALSE,"ＰＣ定着突起部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62" i="2" l="1"/>
  <c r="P421" i="2"/>
  <c r="R360" i="2"/>
  <c r="AA358" i="2" l="1"/>
  <c r="AA359" i="2"/>
  <c r="AA251" i="2"/>
  <c r="Z251" i="2"/>
  <c r="AB251" i="2" s="1"/>
  <c r="Z188" i="2"/>
  <c r="Z187" i="2"/>
  <c r="AB18" i="2"/>
  <c r="AB17" i="2"/>
  <c r="AB19" i="2" s="1"/>
  <c r="G8" i="4" s="1"/>
  <c r="AB14" i="2"/>
  <c r="AB13" i="2"/>
  <c r="AB9" i="2"/>
  <c r="AA360" i="2" l="1"/>
  <c r="AB15" i="2"/>
  <c r="M60" i="5"/>
  <c r="M61" i="5" s="1"/>
  <c r="K60" i="5"/>
  <c r="K61" i="5" s="1"/>
  <c r="G60" i="5"/>
  <c r="G61" i="5" s="1"/>
  <c r="E60" i="5"/>
  <c r="E61" i="5" s="1"/>
  <c r="M38" i="5"/>
  <c r="M39" i="5" s="1"/>
  <c r="K38" i="5"/>
  <c r="K39" i="5" s="1"/>
  <c r="I38" i="5"/>
  <c r="I39" i="5" s="1"/>
  <c r="G38" i="5"/>
  <c r="E34" i="5"/>
  <c r="G34" i="5"/>
  <c r="I34" i="5"/>
  <c r="M34" i="5"/>
  <c r="M35" i="5" s="1"/>
  <c r="M31" i="5"/>
  <c r="K31" i="5"/>
  <c r="I31" i="5"/>
  <c r="E31" i="5"/>
  <c r="M28" i="5"/>
  <c r="K28" i="5"/>
  <c r="I28" i="5"/>
  <c r="G28" i="5"/>
  <c r="M22" i="5"/>
  <c r="M23" i="5" s="1"/>
  <c r="K22" i="5"/>
  <c r="K23" i="5" s="1"/>
  <c r="G22" i="5"/>
  <c r="E22" i="5"/>
  <c r="E23" i="5" s="1"/>
  <c r="G20" i="5"/>
  <c r="M19" i="5"/>
  <c r="M20" i="5" s="1"/>
  <c r="K19" i="5"/>
  <c r="K20" i="5" s="1"/>
  <c r="I19" i="5"/>
  <c r="I20" i="5" s="1"/>
  <c r="G19" i="5"/>
  <c r="G14" i="5"/>
  <c r="M13" i="5"/>
  <c r="M14" i="5" s="1"/>
  <c r="K13" i="5"/>
  <c r="K14" i="5" s="1"/>
  <c r="I13" i="5"/>
  <c r="I14" i="5" s="1"/>
  <c r="G13" i="5"/>
  <c r="Q274" i="2"/>
  <c r="R274" i="2" s="1"/>
  <c r="Q259" i="2"/>
  <c r="R259" i="2" s="1"/>
  <c r="Q148" i="2"/>
  <c r="R148" i="2" s="1"/>
  <c r="Q125" i="2"/>
  <c r="R125" i="2" s="1"/>
  <c r="Q101" i="2"/>
  <c r="R101" i="2" s="1"/>
  <c r="Q76" i="2"/>
  <c r="R76" i="2" s="1"/>
  <c r="Q53" i="2"/>
  <c r="R53" i="2" s="1"/>
  <c r="Q29" i="2"/>
  <c r="R29" i="2" s="1"/>
  <c r="Q185" i="2"/>
  <c r="R185" i="2" s="1"/>
  <c r="Q183" i="2"/>
  <c r="R183" i="2" s="1"/>
  <c r="Q180" i="2"/>
  <c r="R180" i="2" s="1"/>
  <c r="Q176" i="2"/>
  <c r="R176" i="2" s="1"/>
  <c r="Q174" i="2"/>
  <c r="R174" i="2" s="1"/>
  <c r="Q171" i="2"/>
  <c r="R171" i="2" s="1"/>
  <c r="Q167" i="2"/>
  <c r="R167" i="2" s="1"/>
  <c r="Q165" i="2"/>
  <c r="R165" i="2" s="1"/>
  <c r="Q162" i="2"/>
  <c r="R162" i="2" s="1"/>
  <c r="Q158" i="2"/>
  <c r="R158" i="2" s="1"/>
  <c r="Q156" i="2"/>
  <c r="R156" i="2" s="1"/>
  <c r="Q153" i="2"/>
  <c r="R153" i="2" s="1"/>
  <c r="Q251" i="2"/>
  <c r="R251" i="2" s="1"/>
  <c r="Q249" i="2"/>
  <c r="R249" i="2" s="1"/>
  <c r="Q244" i="2"/>
  <c r="R244" i="2" s="1"/>
  <c r="Q242" i="2"/>
  <c r="R242" i="2" s="1"/>
  <c r="Q238" i="2"/>
  <c r="R238" i="2" s="1"/>
  <c r="Q236" i="2"/>
  <c r="R236" i="2" s="1"/>
  <c r="Q231" i="2"/>
  <c r="R231" i="2" s="1"/>
  <c r="Q229" i="2"/>
  <c r="R229" i="2" s="1"/>
  <c r="Q225" i="2"/>
  <c r="R225" i="2" s="1"/>
  <c r="Q223" i="2"/>
  <c r="R223" i="2" s="1"/>
  <c r="Q218" i="2"/>
  <c r="R218" i="2" s="1"/>
  <c r="Q216" i="2"/>
  <c r="R216" i="2" s="1"/>
  <c r="Q212" i="2"/>
  <c r="R212" i="2" s="1"/>
  <c r="Q210" i="2"/>
  <c r="R210" i="2" s="1"/>
  <c r="Q205" i="2"/>
  <c r="R205" i="2" s="1"/>
  <c r="Q203" i="2"/>
  <c r="R203" i="2" s="1"/>
  <c r="Q199" i="2"/>
  <c r="R199" i="2" s="1"/>
  <c r="Q197" i="2"/>
  <c r="R197" i="2" s="1"/>
  <c r="Q192" i="2"/>
  <c r="R192" i="2" s="1"/>
  <c r="Q190" i="2"/>
  <c r="R190" i="2" s="1"/>
  <c r="Q278" i="2"/>
  <c r="R278" i="2" s="1"/>
  <c r="Q276" i="2"/>
  <c r="R276" i="2" s="1"/>
  <c r="Q270" i="2"/>
  <c r="R270" i="2" s="1"/>
  <c r="Q265" i="2"/>
  <c r="R265" i="2" s="1"/>
  <c r="Q262" i="2"/>
  <c r="R262" i="2" s="1"/>
  <c r="Q255" i="2"/>
  <c r="R255" i="2" s="1"/>
  <c r="Q359" i="2"/>
  <c r="R359" i="2" s="1"/>
  <c r="Q358" i="2"/>
  <c r="R358" i="2" s="1"/>
  <c r="Q356" i="2"/>
  <c r="R356" i="2" s="1"/>
  <c r="Q354" i="2"/>
  <c r="R354" i="2" s="1"/>
  <c r="Q352" i="2"/>
  <c r="R352" i="2" s="1"/>
  <c r="Q350" i="2"/>
  <c r="R350" i="2" s="1"/>
  <c r="Q348" i="2"/>
  <c r="R348" i="2" s="1"/>
  <c r="Q346" i="2"/>
  <c r="R346" i="2" s="1"/>
  <c r="Q344" i="2"/>
  <c r="R344" i="2" s="1"/>
  <c r="Q342" i="2"/>
  <c r="R342" i="2" s="1"/>
  <c r="Q340" i="2"/>
  <c r="R340" i="2" s="1"/>
  <c r="Q338" i="2"/>
  <c r="R338" i="2" s="1"/>
  <c r="Q336" i="2"/>
  <c r="R336" i="2" s="1"/>
  <c r="Q334" i="2"/>
  <c r="R334" i="2" s="1"/>
  <c r="Q333" i="2"/>
  <c r="R333" i="2" s="1"/>
  <c r="Q319" i="2"/>
  <c r="R319" i="2" s="1"/>
  <c r="Q316" i="2"/>
  <c r="R316" i="2" s="1"/>
  <c r="Q314" i="2"/>
  <c r="R314" i="2" s="1"/>
  <c r="Q312" i="2"/>
  <c r="R312" i="2" s="1"/>
  <c r="Q310" i="2"/>
  <c r="R310" i="2" s="1"/>
  <c r="Q308" i="2"/>
  <c r="R308" i="2" s="1"/>
  <c r="Q306" i="2"/>
  <c r="R306" i="2" s="1"/>
  <c r="Q304" i="2"/>
  <c r="R304" i="2" s="1"/>
  <c r="Q302" i="2"/>
  <c r="R302" i="2" s="1"/>
  <c r="Q300" i="2"/>
  <c r="R300" i="2" s="1"/>
  <c r="Q298" i="2"/>
  <c r="R298" i="2" s="1"/>
  <c r="Q296" i="2"/>
  <c r="R296" i="2" s="1"/>
  <c r="Q294" i="2"/>
  <c r="R294" i="2" s="1"/>
  <c r="K34" i="5"/>
  <c r="K35" i="5" s="1"/>
  <c r="M89" i="5"/>
  <c r="M90" i="5" s="1"/>
  <c r="K89" i="5"/>
  <c r="K90" i="5" s="1"/>
  <c r="K94" i="5" s="1"/>
  <c r="I89" i="5"/>
  <c r="I90" i="5" s="1"/>
  <c r="I60" i="5"/>
  <c r="I23" i="5"/>
  <c r="I22" i="5"/>
  <c r="G31" i="5"/>
  <c r="G89" i="5"/>
  <c r="G90" i="5" s="1"/>
  <c r="M82" i="5"/>
  <c r="K82" i="5"/>
  <c r="I82" i="5"/>
  <c r="G82" i="5"/>
  <c r="E89" i="5"/>
  <c r="E90" i="5" s="1"/>
  <c r="E82" i="5"/>
  <c r="E68" i="5"/>
  <c r="E19" i="5"/>
  <c r="E39" i="5"/>
  <c r="E38" i="5"/>
  <c r="E20" i="5"/>
  <c r="E28" i="5"/>
  <c r="O28" i="5" s="1"/>
  <c r="P28" i="5" s="1"/>
  <c r="E13" i="5"/>
  <c r="E14" i="5" s="1"/>
  <c r="P74" i="5"/>
  <c r="P64" i="5"/>
  <c r="P40" i="5"/>
  <c r="P21" i="5"/>
  <c r="O93" i="5"/>
  <c r="P93" i="5" s="1"/>
  <c r="O92" i="5"/>
  <c r="P92" i="5" s="1"/>
  <c r="O91" i="5"/>
  <c r="P91" i="5" s="1"/>
  <c r="O88" i="5"/>
  <c r="P88" i="5" s="1"/>
  <c r="O87" i="5"/>
  <c r="P87" i="5" s="1"/>
  <c r="O86" i="5"/>
  <c r="P86" i="5" s="1"/>
  <c r="O85" i="5"/>
  <c r="P85" i="5" s="1"/>
  <c r="O84" i="5"/>
  <c r="P84" i="5" s="1"/>
  <c r="O83" i="5"/>
  <c r="P83" i="5" s="1"/>
  <c r="O81" i="5"/>
  <c r="P81" i="5" s="1"/>
  <c r="O80" i="5"/>
  <c r="P80" i="5" s="1"/>
  <c r="O79" i="5"/>
  <c r="P79" i="5" s="1"/>
  <c r="O78" i="5"/>
  <c r="P78" i="5" s="1"/>
  <c r="O77" i="5"/>
  <c r="P77" i="5" s="1"/>
  <c r="O76" i="5"/>
  <c r="P76" i="5" s="1"/>
  <c r="O75" i="5"/>
  <c r="P75" i="5" s="1"/>
  <c r="O74" i="5"/>
  <c r="O73" i="5"/>
  <c r="P73" i="5" s="1"/>
  <c r="O72" i="5"/>
  <c r="P72" i="5" s="1"/>
  <c r="O71" i="5"/>
  <c r="P71" i="5" s="1"/>
  <c r="O70" i="5"/>
  <c r="P70" i="5" s="1"/>
  <c r="O69" i="5"/>
  <c r="P69" i="5" s="1"/>
  <c r="O68" i="5"/>
  <c r="P68" i="5" s="1"/>
  <c r="O67" i="5"/>
  <c r="P67" i="5" s="1"/>
  <c r="O65" i="5"/>
  <c r="P65" i="5" s="1"/>
  <c r="O64" i="5"/>
  <c r="O63" i="5"/>
  <c r="P63" i="5" s="1"/>
  <c r="O62" i="5"/>
  <c r="P62" i="5" s="1"/>
  <c r="O59" i="5"/>
  <c r="P59" i="5" s="1"/>
  <c r="O58" i="5"/>
  <c r="P58" i="5" s="1"/>
  <c r="O57" i="5"/>
  <c r="P57" i="5" s="1"/>
  <c r="O56" i="5"/>
  <c r="P56" i="5" s="1"/>
  <c r="O55" i="5"/>
  <c r="P55" i="5" s="1"/>
  <c r="O54" i="5"/>
  <c r="P54" i="5" s="1"/>
  <c r="O53" i="5"/>
  <c r="P53" i="5" s="1"/>
  <c r="O52" i="5"/>
  <c r="P52" i="5" s="1"/>
  <c r="O51" i="5"/>
  <c r="P51" i="5" s="1"/>
  <c r="O50" i="5"/>
  <c r="P50" i="5" s="1"/>
  <c r="O49" i="5"/>
  <c r="P49" i="5" s="1"/>
  <c r="O48" i="5"/>
  <c r="P48" i="5" s="1"/>
  <c r="O47" i="5"/>
  <c r="P47" i="5" s="1"/>
  <c r="O46" i="5"/>
  <c r="P46" i="5" s="1"/>
  <c r="O45" i="5"/>
  <c r="P45" i="5" s="1"/>
  <c r="O44" i="5"/>
  <c r="P44" i="5" s="1"/>
  <c r="O43" i="5"/>
  <c r="P43" i="5" s="1"/>
  <c r="O42" i="5"/>
  <c r="P42" i="5" s="1"/>
  <c r="O41" i="5"/>
  <c r="P41" i="5" s="1"/>
  <c r="O40" i="5"/>
  <c r="O37" i="5"/>
  <c r="P37" i="5" s="1"/>
  <c r="O36" i="5"/>
  <c r="P36" i="5" s="1"/>
  <c r="O33" i="5"/>
  <c r="P33" i="5" s="1"/>
  <c r="O32" i="5"/>
  <c r="P32" i="5" s="1"/>
  <c r="O30" i="5"/>
  <c r="P30" i="5" s="1"/>
  <c r="O29" i="5"/>
  <c r="P29" i="5" s="1"/>
  <c r="O27" i="5"/>
  <c r="P27" i="5" s="1"/>
  <c r="O26" i="5"/>
  <c r="P26" i="5" s="1"/>
  <c r="O25" i="5"/>
  <c r="P25" i="5" s="1"/>
  <c r="O24" i="5"/>
  <c r="P24" i="5" s="1"/>
  <c r="O21" i="5"/>
  <c r="O18" i="5"/>
  <c r="P18" i="5" s="1"/>
  <c r="O17" i="5"/>
  <c r="P17" i="5" s="1"/>
  <c r="O16" i="5"/>
  <c r="P16" i="5" s="1"/>
  <c r="O15" i="5"/>
  <c r="P15" i="5" s="1"/>
  <c r="O12" i="5"/>
  <c r="P12" i="5" s="1"/>
  <c r="O11" i="5"/>
  <c r="P11" i="5" s="1"/>
  <c r="O10" i="5"/>
  <c r="P10" i="5" s="1"/>
  <c r="O9" i="5"/>
  <c r="P9" i="5" s="1"/>
  <c r="O8" i="5"/>
  <c r="P8" i="5" s="1"/>
  <c r="O7" i="5"/>
  <c r="P7" i="5" s="1"/>
  <c r="O6" i="5"/>
  <c r="P6" i="5" s="1"/>
  <c r="O5" i="5"/>
  <c r="P5" i="5" s="1"/>
  <c r="G7" i="7"/>
  <c r="G6" i="7"/>
  <c r="G5" i="7"/>
  <c r="D7" i="7"/>
  <c r="D6" i="7"/>
  <c r="D5" i="7"/>
  <c r="F8" i="7"/>
  <c r="G8" i="7" s="1"/>
  <c r="C8" i="7"/>
  <c r="E8" i="7"/>
  <c r="B8" i="7"/>
  <c r="D8" i="7" s="1"/>
  <c r="M94" i="5" l="1"/>
  <c r="AD251" i="2"/>
  <c r="I35" i="5"/>
  <c r="AB359" i="2"/>
  <c r="G35" i="5"/>
  <c r="G94" i="5"/>
  <c r="I94" i="5"/>
  <c r="O31" i="5"/>
  <c r="P31" i="5" s="1"/>
  <c r="E35" i="5"/>
  <c r="O60" i="5"/>
  <c r="P60" i="5" s="1"/>
  <c r="O38" i="5"/>
  <c r="P38" i="5" s="1"/>
  <c r="G39" i="5"/>
  <c r="O39" i="5" s="1"/>
  <c r="P39" i="5" s="1"/>
  <c r="O22" i="5"/>
  <c r="P22" i="5" s="1"/>
  <c r="G23" i="5"/>
  <c r="E66" i="5"/>
  <c r="M66" i="5"/>
  <c r="M95" i="5" s="1"/>
  <c r="O13" i="5"/>
  <c r="P13" i="5" s="1"/>
  <c r="I61" i="5"/>
  <c r="O61" i="5" s="1"/>
  <c r="P61" i="5" s="1"/>
  <c r="E94" i="5"/>
  <c r="O94" i="5" s="1"/>
  <c r="P94" i="5" s="1"/>
  <c r="O34" i="5"/>
  <c r="P34" i="5" s="1"/>
  <c r="O19" i="5"/>
  <c r="P19" i="5" s="1"/>
  <c r="O35" i="5"/>
  <c r="P35" i="5" s="1"/>
  <c r="O89" i="5"/>
  <c r="P89" i="5" s="1"/>
  <c r="K66" i="5"/>
  <c r="K95" i="5" s="1"/>
  <c r="O14" i="5"/>
  <c r="P14" i="5" s="1"/>
  <c r="O20" i="5"/>
  <c r="P20" i="5" s="1"/>
  <c r="O82" i="5"/>
  <c r="P82" i="5" s="1"/>
  <c r="O90" i="5"/>
  <c r="P90" i="5" s="1"/>
  <c r="M237" i="2"/>
  <c r="Q237" i="2" s="1"/>
  <c r="R237" i="2" s="1"/>
  <c r="M235" i="2"/>
  <c r="Q235" i="2" s="1"/>
  <c r="R235" i="2" s="1"/>
  <c r="M234" i="2"/>
  <c r="Q234" i="2" s="1"/>
  <c r="R234" i="2" s="1"/>
  <c r="M233" i="2"/>
  <c r="Q233" i="2" s="1"/>
  <c r="R233" i="2" s="1"/>
  <c r="M232" i="2"/>
  <c r="Q232" i="2" s="1"/>
  <c r="R232" i="2" s="1"/>
  <c r="M230" i="2"/>
  <c r="Q230" i="2" s="1"/>
  <c r="R230" i="2" s="1"/>
  <c r="M228" i="2"/>
  <c r="Q228" i="2" s="1"/>
  <c r="R228" i="2" s="1"/>
  <c r="M227" i="2"/>
  <c r="Q227" i="2" s="1"/>
  <c r="R227" i="2" s="1"/>
  <c r="M226" i="2"/>
  <c r="Q226" i="2" s="1"/>
  <c r="R226" i="2" s="1"/>
  <c r="M250" i="2"/>
  <c r="Q250" i="2" s="1"/>
  <c r="R250" i="2" s="1"/>
  <c r="M248" i="2"/>
  <c r="Q248" i="2" s="1"/>
  <c r="R248" i="2" s="1"/>
  <c r="M247" i="2"/>
  <c r="Q247" i="2" s="1"/>
  <c r="R247" i="2" s="1"/>
  <c r="M246" i="2"/>
  <c r="Q246" i="2" s="1"/>
  <c r="R246" i="2" s="1"/>
  <c r="M245" i="2"/>
  <c r="Q245" i="2" s="1"/>
  <c r="R245" i="2" s="1"/>
  <c r="M243" i="2"/>
  <c r="Q243" i="2" s="1"/>
  <c r="R243" i="2" s="1"/>
  <c r="M241" i="2"/>
  <c r="Q241" i="2" s="1"/>
  <c r="R241" i="2" s="1"/>
  <c r="M240" i="2"/>
  <c r="Q240" i="2" s="1"/>
  <c r="R240" i="2" s="1"/>
  <c r="M239" i="2"/>
  <c r="Q239" i="2" s="1"/>
  <c r="R239" i="2" s="1"/>
  <c r="M154" i="2"/>
  <c r="Q154" i="2" s="1"/>
  <c r="R154" i="2" s="1"/>
  <c r="M155" i="2"/>
  <c r="M157" i="2"/>
  <c r="Q157" i="2" s="1"/>
  <c r="R157" i="2" s="1"/>
  <c r="M159" i="2"/>
  <c r="Q159" i="2" s="1"/>
  <c r="R159" i="2" s="1"/>
  <c r="M160" i="2"/>
  <c r="Q160" i="2" s="1"/>
  <c r="R160" i="2" s="1"/>
  <c r="M161" i="2"/>
  <c r="Q161" i="2" s="1"/>
  <c r="R161" i="2" s="1"/>
  <c r="M163" i="2"/>
  <c r="Q163" i="2" s="1"/>
  <c r="R163" i="2" s="1"/>
  <c r="M164" i="2"/>
  <c r="Q164" i="2" s="1"/>
  <c r="R164" i="2" s="1"/>
  <c r="M166" i="2"/>
  <c r="Q166" i="2" s="1"/>
  <c r="R166" i="2" s="1"/>
  <c r="M168" i="2"/>
  <c r="Q168" i="2" s="1"/>
  <c r="R168" i="2" s="1"/>
  <c r="M169" i="2"/>
  <c r="Q169" i="2" s="1"/>
  <c r="R169" i="2" s="1"/>
  <c r="M170" i="2"/>
  <c r="Q170" i="2" s="1"/>
  <c r="R170" i="2" s="1"/>
  <c r="M172" i="2"/>
  <c r="Q172" i="2" s="1"/>
  <c r="R172" i="2" s="1"/>
  <c r="M173" i="2"/>
  <c r="Q173" i="2" s="1"/>
  <c r="R173" i="2" s="1"/>
  <c r="M175" i="2"/>
  <c r="Q175" i="2" s="1"/>
  <c r="R175" i="2" s="1"/>
  <c r="M177" i="2"/>
  <c r="Q177" i="2" s="1"/>
  <c r="R177" i="2" s="1"/>
  <c r="M178" i="2"/>
  <c r="Q178" i="2" s="1"/>
  <c r="R178" i="2" s="1"/>
  <c r="M179" i="2"/>
  <c r="Q179" i="2" s="1"/>
  <c r="R179" i="2" s="1"/>
  <c r="M181" i="2"/>
  <c r="Q181" i="2" s="1"/>
  <c r="R181" i="2" s="1"/>
  <c r="M182" i="2"/>
  <c r="Q182" i="2" s="1"/>
  <c r="R182" i="2" s="1"/>
  <c r="M184" i="2"/>
  <c r="Q184" i="2" s="1"/>
  <c r="R184" i="2" s="1"/>
  <c r="E95" i="5" l="1"/>
  <c r="G66" i="5"/>
  <c r="G95" i="5" s="1"/>
  <c r="O23" i="5"/>
  <c r="P23" i="5" s="1"/>
  <c r="I66" i="5"/>
  <c r="I95" i="5" s="1"/>
  <c r="O95" i="5" s="1"/>
  <c r="P95" i="5" s="1"/>
  <c r="K137" i="2"/>
  <c r="M137" i="2" s="1"/>
  <c r="Q137" i="2" s="1"/>
  <c r="R137" i="2" s="1"/>
  <c r="K136" i="2"/>
  <c r="M136" i="2" s="1"/>
  <c r="Q136" i="2" s="1"/>
  <c r="R136" i="2" s="1"/>
  <c r="K90" i="2"/>
  <c r="M90" i="2" s="1"/>
  <c r="Q90" i="2" s="1"/>
  <c r="R90" i="2" s="1"/>
  <c r="K82" i="2"/>
  <c r="M82" i="2" s="1"/>
  <c r="Q82" i="2" s="1"/>
  <c r="R82" i="2" s="1"/>
  <c r="K65" i="2"/>
  <c r="K64" i="2"/>
  <c r="K18" i="2"/>
  <c r="M18" i="2" s="1"/>
  <c r="Q18" i="2" s="1"/>
  <c r="R18" i="2" s="1"/>
  <c r="K10" i="2"/>
  <c r="Q155" i="2"/>
  <c r="R155" i="2" s="1"/>
  <c r="M186" i="2"/>
  <c r="Q186" i="2" s="1"/>
  <c r="R186" i="2" s="1"/>
  <c r="M187" i="2"/>
  <c r="Q187" i="2" s="1"/>
  <c r="R187" i="2" s="1"/>
  <c r="M188" i="2"/>
  <c r="Q188" i="2" s="1"/>
  <c r="R188" i="2" s="1"/>
  <c r="M189" i="2"/>
  <c r="Q189" i="2" s="1"/>
  <c r="R189" i="2" s="1"/>
  <c r="M191" i="2"/>
  <c r="Q191" i="2" s="1"/>
  <c r="R191" i="2" s="1"/>
  <c r="M193" i="2"/>
  <c r="Q193" i="2" s="1"/>
  <c r="R193" i="2" s="1"/>
  <c r="M194" i="2"/>
  <c r="Q194" i="2" s="1"/>
  <c r="R194" i="2" s="1"/>
  <c r="M195" i="2"/>
  <c r="Q195" i="2" s="1"/>
  <c r="R195" i="2" s="1"/>
  <c r="M196" i="2"/>
  <c r="Q196" i="2" s="1"/>
  <c r="R196" i="2" s="1"/>
  <c r="M198" i="2"/>
  <c r="Q198" i="2" s="1"/>
  <c r="R198" i="2" s="1"/>
  <c r="M200" i="2"/>
  <c r="Q200" i="2" s="1"/>
  <c r="R200" i="2" s="1"/>
  <c r="M201" i="2"/>
  <c r="Q201" i="2" s="1"/>
  <c r="R201" i="2" s="1"/>
  <c r="M202" i="2"/>
  <c r="Q202" i="2" s="1"/>
  <c r="R202" i="2" s="1"/>
  <c r="M204" i="2"/>
  <c r="Q204" i="2" s="1"/>
  <c r="R204" i="2" s="1"/>
  <c r="M206" i="2"/>
  <c r="Q206" i="2" s="1"/>
  <c r="R206" i="2" s="1"/>
  <c r="M207" i="2"/>
  <c r="Q207" i="2" s="1"/>
  <c r="R207" i="2" s="1"/>
  <c r="M208" i="2"/>
  <c r="Q208" i="2" s="1"/>
  <c r="R208" i="2" s="1"/>
  <c r="M209" i="2"/>
  <c r="Q209" i="2" s="1"/>
  <c r="R209" i="2" s="1"/>
  <c r="M211" i="2"/>
  <c r="Q211" i="2" s="1"/>
  <c r="R211" i="2" s="1"/>
  <c r="M213" i="2"/>
  <c r="Q213" i="2" s="1"/>
  <c r="R213" i="2" s="1"/>
  <c r="M214" i="2"/>
  <c r="Q214" i="2" s="1"/>
  <c r="R214" i="2" s="1"/>
  <c r="M215" i="2"/>
  <c r="Q215" i="2" s="1"/>
  <c r="R215" i="2" s="1"/>
  <c r="M217" i="2"/>
  <c r="Q217" i="2" s="1"/>
  <c r="R217" i="2" s="1"/>
  <c r="M219" i="2"/>
  <c r="Q219" i="2" s="1"/>
  <c r="R219" i="2" s="1"/>
  <c r="M220" i="2"/>
  <c r="Q220" i="2" s="1"/>
  <c r="R220" i="2" s="1"/>
  <c r="M221" i="2"/>
  <c r="Q221" i="2" s="1"/>
  <c r="R221" i="2" s="1"/>
  <c r="M222" i="2"/>
  <c r="Q222" i="2" s="1"/>
  <c r="R222" i="2" s="1"/>
  <c r="M224" i="2"/>
  <c r="Q224" i="2" s="1"/>
  <c r="R224" i="2" s="1"/>
  <c r="M252" i="2"/>
  <c r="Q252" i="2" s="1"/>
  <c r="R252" i="2" s="1"/>
  <c r="M253" i="2"/>
  <c r="Q253" i="2" s="1"/>
  <c r="R253" i="2" s="1"/>
  <c r="M254" i="2"/>
  <c r="Q254" i="2" s="1"/>
  <c r="R254" i="2" s="1"/>
  <c r="M256" i="2"/>
  <c r="Q256" i="2" s="1"/>
  <c r="R256" i="2" s="1"/>
  <c r="M257" i="2"/>
  <c r="Q257" i="2" s="1"/>
  <c r="R257" i="2" s="1"/>
  <c r="M258" i="2"/>
  <c r="Q258" i="2" s="1"/>
  <c r="R258" i="2" s="1"/>
  <c r="M260" i="2"/>
  <c r="Q260" i="2" s="1"/>
  <c r="R260" i="2" s="1"/>
  <c r="M261" i="2"/>
  <c r="Q261" i="2" s="1"/>
  <c r="R261" i="2" s="1"/>
  <c r="M263" i="2"/>
  <c r="Q263" i="2" s="1"/>
  <c r="R263" i="2" s="1"/>
  <c r="M264" i="2"/>
  <c r="Q264" i="2" s="1"/>
  <c r="R264" i="2" s="1"/>
  <c r="M266" i="2"/>
  <c r="Q266" i="2" s="1"/>
  <c r="R266" i="2" s="1"/>
  <c r="M267" i="2"/>
  <c r="Q267" i="2" s="1"/>
  <c r="R267" i="2" s="1"/>
  <c r="M268" i="2"/>
  <c r="Q268" i="2" s="1"/>
  <c r="R268" i="2" s="1"/>
  <c r="M269" i="2"/>
  <c r="Q269" i="2" s="1"/>
  <c r="R269" i="2" s="1"/>
  <c r="M271" i="2"/>
  <c r="Q271" i="2" s="1"/>
  <c r="R271" i="2" s="1"/>
  <c r="M272" i="2"/>
  <c r="Q272" i="2" s="1"/>
  <c r="R272" i="2" s="1"/>
  <c r="M273" i="2"/>
  <c r="Q273" i="2" s="1"/>
  <c r="R273" i="2" s="1"/>
  <c r="M275" i="2"/>
  <c r="Q275" i="2" s="1"/>
  <c r="R275" i="2" s="1"/>
  <c r="M277" i="2"/>
  <c r="Q277" i="2" s="1"/>
  <c r="R277" i="2" s="1"/>
  <c r="M279" i="2"/>
  <c r="Q279" i="2" s="1"/>
  <c r="R279" i="2" s="1"/>
  <c r="M280" i="2"/>
  <c r="Q280" i="2" s="1"/>
  <c r="R280" i="2" s="1"/>
  <c r="M281" i="2"/>
  <c r="Q281" i="2" s="1"/>
  <c r="R281" i="2" s="1"/>
  <c r="M282" i="2"/>
  <c r="Q282" i="2" s="1"/>
  <c r="R282" i="2" s="1"/>
  <c r="M283" i="2"/>
  <c r="Q283" i="2" s="1"/>
  <c r="R283" i="2" s="1"/>
  <c r="M284" i="2"/>
  <c r="Q284" i="2" s="1"/>
  <c r="R284" i="2" s="1"/>
  <c r="M285" i="2"/>
  <c r="Q285" i="2" s="1"/>
  <c r="R285" i="2" s="1"/>
  <c r="M286" i="2"/>
  <c r="Q286" i="2" s="1"/>
  <c r="R286" i="2" s="1"/>
  <c r="M287" i="2"/>
  <c r="Q287" i="2" s="1"/>
  <c r="R287" i="2" s="1"/>
  <c r="M288" i="2"/>
  <c r="Q288" i="2" s="1"/>
  <c r="R288" i="2" s="1"/>
  <c r="M289" i="2"/>
  <c r="Q289" i="2" s="1"/>
  <c r="R289" i="2" s="1"/>
  <c r="M290" i="2"/>
  <c r="Q290" i="2" s="1"/>
  <c r="R290" i="2" s="1"/>
  <c r="M291" i="2"/>
  <c r="Q291" i="2" s="1"/>
  <c r="R291" i="2" s="1"/>
  <c r="M292" i="2"/>
  <c r="Q292" i="2" s="1"/>
  <c r="R292" i="2" s="1"/>
  <c r="M293" i="2"/>
  <c r="Q293" i="2" s="1"/>
  <c r="R293" i="2" s="1"/>
  <c r="M295" i="2"/>
  <c r="Q295" i="2" s="1"/>
  <c r="R295" i="2" s="1"/>
  <c r="M297" i="2"/>
  <c r="Q297" i="2" s="1"/>
  <c r="R297" i="2" s="1"/>
  <c r="M299" i="2"/>
  <c r="Q299" i="2" s="1"/>
  <c r="R299" i="2" s="1"/>
  <c r="M301" i="2"/>
  <c r="Q301" i="2" s="1"/>
  <c r="R301" i="2" s="1"/>
  <c r="M303" i="2"/>
  <c r="Q303" i="2" s="1"/>
  <c r="R303" i="2" s="1"/>
  <c r="M305" i="2"/>
  <c r="Q305" i="2" s="1"/>
  <c r="R305" i="2" s="1"/>
  <c r="M307" i="2"/>
  <c r="Q307" i="2" s="1"/>
  <c r="R307" i="2" s="1"/>
  <c r="M309" i="2"/>
  <c r="Q309" i="2" s="1"/>
  <c r="R309" i="2" s="1"/>
  <c r="M311" i="2"/>
  <c r="Q311" i="2" s="1"/>
  <c r="R311" i="2" s="1"/>
  <c r="M313" i="2"/>
  <c r="Q313" i="2" s="1"/>
  <c r="R313" i="2" s="1"/>
  <c r="M315" i="2"/>
  <c r="Q315" i="2" s="1"/>
  <c r="R315" i="2" s="1"/>
  <c r="M317" i="2"/>
  <c r="Q317" i="2" s="1"/>
  <c r="R317" i="2" s="1"/>
  <c r="M318" i="2"/>
  <c r="Q318" i="2" s="1"/>
  <c r="R318" i="2" s="1"/>
  <c r="M320" i="2"/>
  <c r="Q320" i="2" s="1"/>
  <c r="R320" i="2" s="1"/>
  <c r="M321" i="2"/>
  <c r="Q321" i="2" s="1"/>
  <c r="R321" i="2" s="1"/>
  <c r="M322" i="2"/>
  <c r="Q322" i="2" s="1"/>
  <c r="R322" i="2" s="1"/>
  <c r="M323" i="2"/>
  <c r="Q323" i="2" s="1"/>
  <c r="R323" i="2" s="1"/>
  <c r="M324" i="2"/>
  <c r="Q324" i="2" s="1"/>
  <c r="R324" i="2" s="1"/>
  <c r="M325" i="2"/>
  <c r="Q325" i="2" s="1"/>
  <c r="R325" i="2" s="1"/>
  <c r="M326" i="2"/>
  <c r="Q326" i="2" s="1"/>
  <c r="R326" i="2" s="1"/>
  <c r="M327" i="2"/>
  <c r="Q327" i="2" s="1"/>
  <c r="R327" i="2" s="1"/>
  <c r="M328" i="2"/>
  <c r="Q328" i="2" s="1"/>
  <c r="R328" i="2" s="1"/>
  <c r="M329" i="2"/>
  <c r="Q329" i="2" s="1"/>
  <c r="R329" i="2" s="1"/>
  <c r="M330" i="2"/>
  <c r="Q330" i="2" s="1"/>
  <c r="R330" i="2" s="1"/>
  <c r="M331" i="2"/>
  <c r="Q331" i="2" s="1"/>
  <c r="R331" i="2" s="1"/>
  <c r="M332" i="2"/>
  <c r="Q332" i="2" s="1"/>
  <c r="R332" i="2" s="1"/>
  <c r="M335" i="2"/>
  <c r="Q335" i="2" s="1"/>
  <c r="R335" i="2" s="1"/>
  <c r="M337" i="2"/>
  <c r="Q337" i="2" s="1"/>
  <c r="R337" i="2" s="1"/>
  <c r="M339" i="2"/>
  <c r="Q339" i="2" s="1"/>
  <c r="R339" i="2" s="1"/>
  <c r="M341" i="2"/>
  <c r="Q341" i="2" s="1"/>
  <c r="R341" i="2" s="1"/>
  <c r="M343" i="2"/>
  <c r="Q343" i="2" s="1"/>
  <c r="R343" i="2" s="1"/>
  <c r="M345" i="2"/>
  <c r="Q345" i="2" s="1"/>
  <c r="R345" i="2" s="1"/>
  <c r="M347" i="2"/>
  <c r="Q347" i="2" s="1"/>
  <c r="R347" i="2" s="1"/>
  <c r="M349" i="2"/>
  <c r="Q349" i="2" s="1"/>
  <c r="R349" i="2" s="1"/>
  <c r="M351" i="2"/>
  <c r="Q351" i="2" s="1"/>
  <c r="R351" i="2" s="1"/>
  <c r="M353" i="2"/>
  <c r="Q353" i="2" s="1"/>
  <c r="R353" i="2" s="1"/>
  <c r="M355" i="2"/>
  <c r="Q355" i="2" s="1"/>
  <c r="R355" i="2" s="1"/>
  <c r="M357" i="2"/>
  <c r="Q357" i="2" s="1"/>
  <c r="R357" i="2" s="1"/>
  <c r="M152" i="2"/>
  <c r="Q152" i="2" s="1"/>
  <c r="R152" i="2" s="1"/>
  <c r="M151" i="2"/>
  <c r="Q151" i="2" s="1"/>
  <c r="R151" i="2" s="1"/>
  <c r="M150" i="2"/>
  <c r="Q150" i="2" s="1"/>
  <c r="R150" i="2" s="1"/>
  <c r="M149" i="2"/>
  <c r="Q149" i="2" s="1"/>
  <c r="R149" i="2" s="1"/>
  <c r="M147" i="2"/>
  <c r="Q147" i="2" s="1"/>
  <c r="R147" i="2" s="1"/>
  <c r="M146" i="2"/>
  <c r="Q146" i="2" s="1"/>
  <c r="R146" i="2" s="1"/>
  <c r="M145" i="2"/>
  <c r="Q145" i="2" s="1"/>
  <c r="R145" i="2" s="1"/>
  <c r="M144" i="2"/>
  <c r="Q144" i="2" s="1"/>
  <c r="R144" i="2" s="1"/>
  <c r="M143" i="2"/>
  <c r="Q143" i="2" s="1"/>
  <c r="R143" i="2" s="1"/>
  <c r="M142" i="2"/>
  <c r="Q142" i="2" s="1"/>
  <c r="R142" i="2" s="1"/>
  <c r="M141" i="2"/>
  <c r="Q141" i="2" s="1"/>
  <c r="R141" i="2" s="1"/>
  <c r="M140" i="2"/>
  <c r="Q140" i="2" s="1"/>
  <c r="R140" i="2" s="1"/>
  <c r="M139" i="2"/>
  <c r="Q139" i="2" s="1"/>
  <c r="R139" i="2" s="1"/>
  <c r="M138" i="2"/>
  <c r="Q138" i="2" s="1"/>
  <c r="R138" i="2" s="1"/>
  <c r="M135" i="2"/>
  <c r="Q135" i="2" s="1"/>
  <c r="R135" i="2" s="1"/>
  <c r="M134" i="2"/>
  <c r="Q134" i="2" s="1"/>
  <c r="R134" i="2" s="1"/>
  <c r="M133" i="2"/>
  <c r="Q133" i="2" s="1"/>
  <c r="R133" i="2" s="1"/>
  <c r="M132" i="2"/>
  <c r="Q132" i="2" s="1"/>
  <c r="R132" i="2" s="1"/>
  <c r="M131" i="2"/>
  <c r="Q131" i="2" s="1"/>
  <c r="R131" i="2" s="1"/>
  <c r="M130" i="2"/>
  <c r="Q130" i="2" s="1"/>
  <c r="R130" i="2" s="1"/>
  <c r="M129" i="2"/>
  <c r="Q129" i="2" s="1"/>
  <c r="R129" i="2" s="1"/>
  <c r="M128" i="2"/>
  <c r="Q128" i="2" s="1"/>
  <c r="R128" i="2" s="1"/>
  <c r="M127" i="2"/>
  <c r="Q127" i="2" s="1"/>
  <c r="R127" i="2" s="1"/>
  <c r="M126" i="2"/>
  <c r="Q126" i="2" s="1"/>
  <c r="R126" i="2" s="1"/>
  <c r="M124" i="2"/>
  <c r="Q124" i="2" s="1"/>
  <c r="R124" i="2" s="1"/>
  <c r="M123" i="2"/>
  <c r="Q123" i="2" s="1"/>
  <c r="R123" i="2" s="1"/>
  <c r="M122" i="2"/>
  <c r="Q122" i="2" s="1"/>
  <c r="R122" i="2" s="1"/>
  <c r="M121" i="2"/>
  <c r="Q121" i="2" s="1"/>
  <c r="R121" i="2" s="1"/>
  <c r="M120" i="2"/>
  <c r="Q120" i="2" s="1"/>
  <c r="R120" i="2" s="1"/>
  <c r="M119" i="2"/>
  <c r="Q119" i="2" s="1"/>
  <c r="R119" i="2" s="1"/>
  <c r="M118" i="2"/>
  <c r="Q118" i="2" s="1"/>
  <c r="R118" i="2" s="1"/>
  <c r="M117" i="2"/>
  <c r="Q117" i="2" s="1"/>
  <c r="R117" i="2" s="1"/>
  <c r="M116" i="2"/>
  <c r="Q116" i="2" s="1"/>
  <c r="R116" i="2" s="1"/>
  <c r="M115" i="2"/>
  <c r="Q115" i="2" s="1"/>
  <c r="R115" i="2" s="1"/>
  <c r="M114" i="2"/>
  <c r="Q114" i="2" s="1"/>
  <c r="R114" i="2" s="1"/>
  <c r="M113" i="2"/>
  <c r="Q113" i="2" s="1"/>
  <c r="R113" i="2" s="1"/>
  <c r="M112" i="2"/>
  <c r="Q112" i="2" s="1"/>
  <c r="R112" i="2" s="1"/>
  <c r="M111" i="2"/>
  <c r="Q111" i="2" s="1"/>
  <c r="R111" i="2" s="1"/>
  <c r="M110" i="2"/>
  <c r="Q110" i="2" s="1"/>
  <c r="R110" i="2" s="1"/>
  <c r="M109" i="2"/>
  <c r="Q109" i="2" s="1"/>
  <c r="R109" i="2" s="1"/>
  <c r="M108" i="2"/>
  <c r="Q108" i="2" s="1"/>
  <c r="R108" i="2" s="1"/>
  <c r="M107" i="2"/>
  <c r="Q107" i="2" s="1"/>
  <c r="R107" i="2" s="1"/>
  <c r="M106" i="2"/>
  <c r="Q106" i="2" s="1"/>
  <c r="R106" i="2" s="1"/>
  <c r="M105" i="2"/>
  <c r="Q105" i="2" s="1"/>
  <c r="R105" i="2" s="1"/>
  <c r="M104" i="2"/>
  <c r="Q104" i="2" s="1"/>
  <c r="R104" i="2" s="1"/>
  <c r="M103" i="2"/>
  <c r="Q103" i="2" s="1"/>
  <c r="R103" i="2" s="1"/>
  <c r="M102" i="2"/>
  <c r="Q102" i="2" s="1"/>
  <c r="R102" i="2" s="1"/>
  <c r="M100" i="2"/>
  <c r="Q100" i="2" s="1"/>
  <c r="R100" i="2" s="1"/>
  <c r="M99" i="2"/>
  <c r="Q99" i="2" s="1"/>
  <c r="R99" i="2" s="1"/>
  <c r="M98" i="2"/>
  <c r="Q98" i="2" s="1"/>
  <c r="R98" i="2" s="1"/>
  <c r="M97" i="2"/>
  <c r="Q97" i="2" s="1"/>
  <c r="R97" i="2" s="1"/>
  <c r="M96" i="2"/>
  <c r="Q96" i="2" s="1"/>
  <c r="R96" i="2" s="1"/>
  <c r="M95" i="2"/>
  <c r="Q95" i="2" s="1"/>
  <c r="R95" i="2" s="1"/>
  <c r="M94" i="2"/>
  <c r="Q94" i="2" s="1"/>
  <c r="R94" i="2" s="1"/>
  <c r="M93" i="2"/>
  <c r="Q93" i="2" s="1"/>
  <c r="R93" i="2" s="1"/>
  <c r="M92" i="2"/>
  <c r="Q92" i="2" s="1"/>
  <c r="R92" i="2" s="1"/>
  <c r="M91" i="2"/>
  <c r="Q91" i="2" s="1"/>
  <c r="R91" i="2" s="1"/>
  <c r="M89" i="2"/>
  <c r="Q89" i="2" s="1"/>
  <c r="R89" i="2" s="1"/>
  <c r="M88" i="2"/>
  <c r="Q88" i="2" s="1"/>
  <c r="R88" i="2" s="1"/>
  <c r="M87" i="2"/>
  <c r="Q87" i="2" s="1"/>
  <c r="R87" i="2" s="1"/>
  <c r="M86" i="2"/>
  <c r="Q86" i="2" s="1"/>
  <c r="R86" i="2" s="1"/>
  <c r="M85" i="2"/>
  <c r="Q85" i="2" s="1"/>
  <c r="R85" i="2" s="1"/>
  <c r="M84" i="2"/>
  <c r="Q84" i="2" s="1"/>
  <c r="R84" i="2" s="1"/>
  <c r="M83" i="2"/>
  <c r="Q83" i="2" s="1"/>
  <c r="R83" i="2" s="1"/>
  <c r="M81" i="2"/>
  <c r="Q81" i="2" s="1"/>
  <c r="R81" i="2" s="1"/>
  <c r="M80" i="2"/>
  <c r="Q80" i="2" s="1"/>
  <c r="R80" i="2" s="1"/>
  <c r="M79" i="2"/>
  <c r="Q79" i="2" s="1"/>
  <c r="R79" i="2" s="1"/>
  <c r="M78" i="2"/>
  <c r="Q78" i="2" s="1"/>
  <c r="R78" i="2" s="1"/>
  <c r="M77" i="2"/>
  <c r="Q77" i="2" s="1"/>
  <c r="R77" i="2" s="1"/>
  <c r="M75" i="2"/>
  <c r="Q75" i="2" s="1"/>
  <c r="R75" i="2" s="1"/>
  <c r="M74" i="2"/>
  <c r="Q74" i="2" s="1"/>
  <c r="R74" i="2" s="1"/>
  <c r="M73" i="2"/>
  <c r="Q73" i="2" s="1"/>
  <c r="R73" i="2" s="1"/>
  <c r="M72" i="2"/>
  <c r="Q72" i="2" s="1"/>
  <c r="R72" i="2" s="1"/>
  <c r="M71" i="2"/>
  <c r="Q71" i="2" s="1"/>
  <c r="R71" i="2" s="1"/>
  <c r="M70" i="2"/>
  <c r="Q70" i="2" s="1"/>
  <c r="R70" i="2" s="1"/>
  <c r="M69" i="2"/>
  <c r="Q69" i="2" s="1"/>
  <c r="R69" i="2" s="1"/>
  <c r="M68" i="2"/>
  <c r="Q68" i="2" s="1"/>
  <c r="R68" i="2" s="1"/>
  <c r="M67" i="2"/>
  <c r="Q67" i="2" s="1"/>
  <c r="R67" i="2" s="1"/>
  <c r="M66" i="2"/>
  <c r="Q66" i="2" s="1"/>
  <c r="R66" i="2" s="1"/>
  <c r="M65" i="2"/>
  <c r="Q65" i="2" s="1"/>
  <c r="R65" i="2" s="1"/>
  <c r="M64" i="2"/>
  <c r="Q64" i="2" s="1"/>
  <c r="R64" i="2" s="1"/>
  <c r="M63" i="2"/>
  <c r="Q63" i="2" s="1"/>
  <c r="R63" i="2" s="1"/>
  <c r="M62" i="2"/>
  <c r="Q62" i="2" s="1"/>
  <c r="R62" i="2" s="1"/>
  <c r="M61" i="2"/>
  <c r="Q61" i="2" s="1"/>
  <c r="R61" i="2" s="1"/>
  <c r="M60" i="2"/>
  <c r="Q60" i="2" s="1"/>
  <c r="R60" i="2" s="1"/>
  <c r="M59" i="2"/>
  <c r="Q59" i="2" s="1"/>
  <c r="R59" i="2" s="1"/>
  <c r="M58" i="2"/>
  <c r="Q58" i="2" s="1"/>
  <c r="R58" i="2" s="1"/>
  <c r="M57" i="2"/>
  <c r="Q57" i="2" s="1"/>
  <c r="R57" i="2" s="1"/>
  <c r="M56" i="2"/>
  <c r="Q56" i="2" s="1"/>
  <c r="R56" i="2" s="1"/>
  <c r="M55" i="2"/>
  <c r="Q55" i="2" s="1"/>
  <c r="R55" i="2" s="1"/>
  <c r="M54" i="2"/>
  <c r="Q54" i="2" s="1"/>
  <c r="R54" i="2" s="1"/>
  <c r="M52" i="2"/>
  <c r="Q52" i="2" s="1"/>
  <c r="R52" i="2" s="1"/>
  <c r="M51" i="2"/>
  <c r="Q51" i="2" s="1"/>
  <c r="R51" i="2" s="1"/>
  <c r="M50" i="2"/>
  <c r="Q50" i="2" s="1"/>
  <c r="R50" i="2" s="1"/>
  <c r="M49" i="2"/>
  <c r="Q49" i="2" s="1"/>
  <c r="R49" i="2" s="1"/>
  <c r="M48" i="2"/>
  <c r="Q48" i="2" s="1"/>
  <c r="R48" i="2" s="1"/>
  <c r="M47" i="2"/>
  <c r="Q47" i="2" s="1"/>
  <c r="R47" i="2" s="1"/>
  <c r="M46" i="2"/>
  <c r="Q46" i="2" s="1"/>
  <c r="R46" i="2" s="1"/>
  <c r="M45" i="2"/>
  <c r="Q45" i="2" s="1"/>
  <c r="R45" i="2" s="1"/>
  <c r="M44" i="2"/>
  <c r="Q44" i="2" s="1"/>
  <c r="R44" i="2" s="1"/>
  <c r="M43" i="2"/>
  <c r="Q43" i="2" s="1"/>
  <c r="R43" i="2" s="1"/>
  <c r="M42" i="2"/>
  <c r="Q42" i="2" s="1"/>
  <c r="R42" i="2" s="1"/>
  <c r="M41" i="2"/>
  <c r="Q41" i="2" s="1"/>
  <c r="R41" i="2" s="1"/>
  <c r="M40" i="2"/>
  <c r="Q40" i="2" s="1"/>
  <c r="R40" i="2" s="1"/>
  <c r="M39" i="2"/>
  <c r="Q39" i="2" s="1"/>
  <c r="R39" i="2" s="1"/>
  <c r="M38" i="2"/>
  <c r="Q38" i="2" s="1"/>
  <c r="R38" i="2" s="1"/>
  <c r="M37" i="2"/>
  <c r="Q37" i="2" s="1"/>
  <c r="R37" i="2" s="1"/>
  <c r="M36" i="2"/>
  <c r="Q36" i="2" s="1"/>
  <c r="R36" i="2" s="1"/>
  <c r="M35" i="2"/>
  <c r="Q35" i="2" s="1"/>
  <c r="R35" i="2" s="1"/>
  <c r="M34" i="2"/>
  <c r="Q34" i="2" s="1"/>
  <c r="R34" i="2" s="1"/>
  <c r="M33" i="2"/>
  <c r="Q33" i="2" s="1"/>
  <c r="R33" i="2" s="1"/>
  <c r="M32" i="2"/>
  <c r="Q32" i="2" s="1"/>
  <c r="R32" i="2" s="1"/>
  <c r="M31" i="2"/>
  <c r="Q31" i="2" s="1"/>
  <c r="R31" i="2" s="1"/>
  <c r="M30" i="2"/>
  <c r="Q30" i="2" s="1"/>
  <c r="R30" i="2" s="1"/>
  <c r="M28" i="2"/>
  <c r="Q28" i="2" s="1"/>
  <c r="R28" i="2" s="1"/>
  <c r="M27" i="2"/>
  <c r="Q27" i="2" s="1"/>
  <c r="R27" i="2" s="1"/>
  <c r="M26" i="2"/>
  <c r="Q26" i="2" s="1"/>
  <c r="R26" i="2" s="1"/>
  <c r="M25" i="2"/>
  <c r="Q25" i="2" s="1"/>
  <c r="R25" i="2" s="1"/>
  <c r="M24" i="2"/>
  <c r="Q24" i="2" s="1"/>
  <c r="R24" i="2" s="1"/>
  <c r="M23" i="2"/>
  <c r="Q23" i="2" s="1"/>
  <c r="R23" i="2" s="1"/>
  <c r="M22" i="2"/>
  <c r="Q22" i="2" s="1"/>
  <c r="R22" i="2" s="1"/>
  <c r="M21" i="2"/>
  <c r="Q21" i="2" s="1"/>
  <c r="R21" i="2" s="1"/>
  <c r="M20" i="2"/>
  <c r="Q20" i="2" s="1"/>
  <c r="R20" i="2" s="1"/>
  <c r="M19" i="2"/>
  <c r="Q19" i="2" s="1"/>
  <c r="R19" i="2" s="1"/>
  <c r="M17" i="2"/>
  <c r="Q17" i="2" s="1"/>
  <c r="R17" i="2" s="1"/>
  <c r="M16" i="2"/>
  <c r="Q16" i="2" s="1"/>
  <c r="R16" i="2" s="1"/>
  <c r="M15" i="2"/>
  <c r="Q15" i="2" s="1"/>
  <c r="R15" i="2" s="1"/>
  <c r="M14" i="2"/>
  <c r="Q14" i="2" s="1"/>
  <c r="R14" i="2" s="1"/>
  <c r="M13" i="2"/>
  <c r="Q13" i="2" s="1"/>
  <c r="R13" i="2" s="1"/>
  <c r="M12" i="2"/>
  <c r="Q12" i="2" s="1"/>
  <c r="R12" i="2" s="1"/>
  <c r="M11" i="2"/>
  <c r="Q11" i="2" s="1"/>
  <c r="R11" i="2" s="1"/>
  <c r="M10" i="2"/>
  <c r="Q10" i="2" s="1"/>
  <c r="R10" i="2" s="1"/>
  <c r="M9" i="2"/>
  <c r="Q9" i="2" s="1"/>
  <c r="R9" i="2" s="1"/>
  <c r="M8" i="2"/>
  <c r="Q8" i="2" s="1"/>
  <c r="R8" i="2" s="1"/>
  <c r="M7" i="2"/>
  <c r="Q7" i="2" s="1"/>
  <c r="R7" i="2" s="1"/>
  <c r="K22" i="3"/>
  <c r="L22" i="3" s="1"/>
  <c r="K21" i="3"/>
  <c r="L21" i="3" s="1"/>
  <c r="K20" i="3"/>
  <c r="L20" i="3" s="1"/>
  <c r="K19" i="3"/>
  <c r="L19" i="3" s="1"/>
  <c r="K18" i="3"/>
  <c r="L18" i="3" s="1"/>
  <c r="K17" i="3"/>
  <c r="L17" i="3" s="1"/>
  <c r="K16" i="3"/>
  <c r="L16" i="3" s="1"/>
  <c r="K15" i="3"/>
  <c r="L15" i="3" s="1"/>
  <c r="K14" i="3"/>
  <c r="L14" i="3" s="1"/>
  <c r="K13" i="3"/>
  <c r="L13" i="3" s="1"/>
  <c r="K12" i="3"/>
  <c r="L12" i="3" s="1"/>
  <c r="K11" i="3"/>
  <c r="L11" i="3" s="1"/>
  <c r="K10" i="3"/>
  <c r="L10" i="3" s="1"/>
  <c r="K9" i="3"/>
  <c r="L9" i="3" s="1"/>
  <c r="K8" i="3"/>
  <c r="L8" i="3" s="1"/>
  <c r="K7" i="3"/>
  <c r="L7" i="3" s="1"/>
  <c r="L23" i="3" l="1"/>
  <c r="AB358" i="2"/>
  <c r="AB360" i="2" s="1"/>
  <c r="G13" i="4" s="1"/>
  <c r="AB10" i="2"/>
  <c r="G6" i="4" s="1"/>
  <c r="AC251" i="2"/>
  <c r="AE251" i="2" s="1"/>
  <c r="G10" i="4" s="1"/>
  <c r="O66" i="5"/>
  <c r="P66" i="5" s="1"/>
  <c r="Q421" i="2"/>
  <c r="R421" i="2" s="1"/>
  <c r="G16" i="4" l="1"/>
  <c r="G20" i="4" l="1"/>
</calcChain>
</file>

<file path=xl/sharedStrings.xml><?xml version="1.0" encoding="utf-8"?>
<sst xmlns="http://schemas.openxmlformats.org/spreadsheetml/2006/main" count="3870" uniqueCount="266">
  <si>
    <t>主桁</t>
  </si>
  <si>
    <t>*</t>
  </si>
  <si>
    <t>G1</t>
  </si>
  <si>
    <t>-</t>
  </si>
  <si>
    <t>部品名称</t>
  </si>
  <si>
    <t>仕訳記号</t>
  </si>
  <si>
    <t>断面形状</t>
  </si>
  <si>
    <t>部品長</t>
  </si>
  <si>
    <t>単位質量</t>
  </si>
  <si>
    <t>個単質</t>
  </si>
  <si>
    <t>個数</t>
  </si>
  <si>
    <t>質量</t>
  </si>
  <si>
    <t>材質</t>
  </si>
  <si>
    <t>ネット</t>
  </si>
  <si>
    <t>材片</t>
  </si>
  <si>
    <t>(mm)</t>
  </si>
  <si>
    <t>(kg/個)</t>
  </si>
  <si>
    <t>(kg)</t>
  </si>
  <si>
    <t>(%)</t>
  </si>
  <si>
    <t>U-FLG</t>
  </si>
  <si>
    <t>PL</t>
  </si>
  <si>
    <t>SMA490AW</t>
  </si>
  <si>
    <t>大</t>
  </si>
  <si>
    <t>WEB</t>
  </si>
  <si>
    <t>L-FLG</t>
  </si>
  <si>
    <t>SMA490BW</t>
  </si>
  <si>
    <t>V-STIFF</t>
  </si>
  <si>
    <t>SMA400AW</t>
  </si>
  <si>
    <t>小</t>
  </si>
  <si>
    <t>H-STIFF</t>
  </si>
  <si>
    <t>STAGING</t>
  </si>
  <si>
    <t>(小)</t>
  </si>
  <si>
    <t>STUD</t>
  </si>
  <si>
    <t>DUBEL</t>
  </si>
  <si>
    <t>DIA</t>
  </si>
  <si>
    <t>SS400</t>
  </si>
  <si>
    <t>購</t>
  </si>
  <si>
    <t>SOLE</t>
  </si>
  <si>
    <t>kg</t>
  </si>
  <si>
    <t>G2</t>
  </si>
  <si>
    <t>SPL.U-FLG</t>
  </si>
  <si>
    <t>TC</t>
  </si>
  <si>
    <t>S10TW</t>
  </si>
  <si>
    <t>SPL.U-FIL</t>
  </si>
  <si>
    <t>SPA-H</t>
  </si>
  <si>
    <t>SPL.WEB</t>
  </si>
  <si>
    <t>SPL.L-FLG</t>
  </si>
  <si>
    <t>SPL.L-FIL</t>
  </si>
  <si>
    <t>対傾構</t>
  </si>
  <si>
    <t>D-CHORD</t>
  </si>
  <si>
    <t>ANGLE</t>
  </si>
  <si>
    <t>75*75*9</t>
  </si>
  <si>
    <t>100*100*10</t>
  </si>
  <si>
    <t>GUSSET</t>
  </si>
  <si>
    <t>横桁</t>
  </si>
  <si>
    <t>BASE</t>
  </si>
  <si>
    <t>SMA400BW</t>
  </si>
  <si>
    <t>RIB</t>
  </si>
  <si>
    <t>ANCHOR</t>
  </si>
  <si>
    <t>BAR</t>
  </si>
  <si>
    <t>SPL.W-FIL</t>
  </si>
  <si>
    <t>上横構</t>
  </si>
  <si>
    <t>CT</t>
  </si>
  <si>
    <t>144*204*12*10</t>
  </si>
  <si>
    <t>118*178*10*8</t>
  </si>
  <si>
    <t>下横構</t>
  </si>
  <si>
    <t>検査路</t>
  </si>
  <si>
    <t>STK</t>
  </si>
  <si>
    <t>STK400</t>
  </si>
  <si>
    <t>SM400A</t>
  </si>
  <si>
    <t>BN</t>
  </si>
  <si>
    <t>UB</t>
  </si>
  <si>
    <t>32C</t>
  </si>
  <si>
    <t>15C</t>
  </si>
  <si>
    <t>PLC</t>
  </si>
  <si>
    <t>CHAN</t>
  </si>
  <si>
    <t>FB</t>
  </si>
  <si>
    <t>排水装置</t>
  </si>
  <si>
    <t>MASU</t>
  </si>
  <si>
    <t>FC250</t>
  </si>
  <si>
    <t>ANC</t>
  </si>
  <si>
    <t>M22</t>
    <phoneticPr fontId="18"/>
  </si>
  <si>
    <t>種類</t>
    <rPh sb="0" eb="2">
      <t>シュルイ</t>
    </rPh>
    <phoneticPr fontId="18"/>
  </si>
  <si>
    <t>名称</t>
    <rPh sb="0" eb="2">
      <t>メイショウ</t>
    </rPh>
    <phoneticPr fontId="18"/>
  </si>
  <si>
    <t>ブロック</t>
    <phoneticPr fontId="18"/>
  </si>
  <si>
    <t>主桁</t>
    <rPh sb="0" eb="2">
      <t>シュゲタ</t>
    </rPh>
    <phoneticPr fontId="18"/>
  </si>
  <si>
    <t>END-J2</t>
    <phoneticPr fontId="18"/>
  </si>
  <si>
    <t>J2-J1</t>
    <phoneticPr fontId="18"/>
  </si>
  <si>
    <t>J1-END</t>
    <phoneticPr fontId="18"/>
  </si>
  <si>
    <t>G1</t>
    <phoneticPr fontId="18"/>
  </si>
  <si>
    <t>G2</t>
    <phoneticPr fontId="18"/>
  </si>
  <si>
    <t>END-J2</t>
    <phoneticPr fontId="18"/>
  </si>
  <si>
    <t>J2</t>
    <phoneticPr fontId="18"/>
  </si>
  <si>
    <t>J1</t>
    <phoneticPr fontId="18"/>
  </si>
  <si>
    <t>対傾構</t>
    <rPh sb="0" eb="3">
      <t>タイケイコウ</t>
    </rPh>
    <phoneticPr fontId="18"/>
  </si>
  <si>
    <t>C1</t>
    <phoneticPr fontId="18"/>
  </si>
  <si>
    <t>C2</t>
    <phoneticPr fontId="18"/>
  </si>
  <si>
    <t>C3</t>
    <phoneticPr fontId="18"/>
  </si>
  <si>
    <t>C4</t>
    <phoneticPr fontId="18"/>
  </si>
  <si>
    <t>C5</t>
    <phoneticPr fontId="18"/>
  </si>
  <si>
    <t>S1</t>
    <phoneticPr fontId="18"/>
  </si>
  <si>
    <t>S2</t>
    <phoneticPr fontId="18"/>
  </si>
  <si>
    <t>3D 数量比較</t>
    <rPh sb="3" eb="5">
      <t>スウリョウ</t>
    </rPh>
    <rPh sb="5" eb="7">
      <t>ヒカク</t>
    </rPh>
    <phoneticPr fontId="18"/>
  </si>
  <si>
    <t>※鋼材は3Dモデルから取得した体積に単位体積重量（7.850）をかけて質量を取得します</t>
    <rPh sb="1" eb="3">
      <t>コウザイ</t>
    </rPh>
    <phoneticPr fontId="18"/>
  </si>
  <si>
    <t>横桁</t>
    <phoneticPr fontId="18"/>
  </si>
  <si>
    <t>上横構</t>
    <phoneticPr fontId="18"/>
  </si>
  <si>
    <t>体積</t>
    <rPh sb="0" eb="2">
      <t>タイセキ</t>
    </rPh>
    <phoneticPr fontId="18"/>
  </si>
  <si>
    <t>個単質</t>
    <phoneticPr fontId="18"/>
  </si>
  <si>
    <t>個数</t>
    <phoneticPr fontId="18"/>
  </si>
  <si>
    <t>質量</t>
    <rPh sb="0" eb="2">
      <t>シツリョウ</t>
    </rPh>
    <phoneticPr fontId="18"/>
  </si>
  <si>
    <t>3D 溶接延長比較</t>
    <rPh sb="3" eb="5">
      <t>ヨウセツ</t>
    </rPh>
    <rPh sb="5" eb="7">
      <t>エンチョウ</t>
    </rPh>
    <rPh sb="7" eb="9">
      <t>ヒカク</t>
    </rPh>
    <phoneticPr fontId="18"/>
  </si>
  <si>
    <t>溶接タイプ</t>
  </si>
  <si>
    <t>サイズ</t>
  </si>
  <si>
    <t>溶接長(m)</t>
  </si>
  <si>
    <t>溶接</t>
  </si>
  <si>
    <t>実長(m)</t>
  </si>
  <si>
    <t>(板厚)</t>
  </si>
  <si>
    <t>線数</t>
  </si>
  <si>
    <t>すみ肉</t>
  </si>
  <si>
    <t>J2-J1</t>
    <phoneticPr fontId="18"/>
  </si>
  <si>
    <t>S2</t>
    <phoneticPr fontId="18"/>
  </si>
  <si>
    <t>実長(m)</t>
    <phoneticPr fontId="18"/>
  </si>
  <si>
    <t>差分(m)</t>
    <rPh sb="0" eb="2">
      <t>サブン</t>
    </rPh>
    <phoneticPr fontId="18"/>
  </si>
  <si>
    <t>備考</t>
    <rPh sb="0" eb="2">
      <t>ビコウ</t>
    </rPh>
    <phoneticPr fontId="18"/>
  </si>
  <si>
    <t>ウエブスカーラップ 片側10mm×4ヶ所</t>
    <rPh sb="10" eb="12">
      <t>カタガワ</t>
    </rPh>
    <rPh sb="19" eb="20">
      <t>ショ</t>
    </rPh>
    <phoneticPr fontId="18"/>
  </si>
  <si>
    <t>-</t>
    <phoneticPr fontId="18"/>
  </si>
  <si>
    <t>ネットなし：孔の差分</t>
    <rPh sb="6" eb="7">
      <t>アナ</t>
    </rPh>
    <rPh sb="8" eb="10">
      <t>サブン</t>
    </rPh>
    <phoneticPr fontId="18"/>
  </si>
  <si>
    <t>-</t>
    <phoneticPr fontId="18"/>
  </si>
  <si>
    <t>-</t>
    <phoneticPr fontId="18"/>
  </si>
  <si>
    <t>-</t>
    <phoneticPr fontId="18"/>
  </si>
  <si>
    <t>-</t>
    <phoneticPr fontId="18"/>
  </si>
  <si>
    <t>※ボルト・スタッドは3Dモデルから個数を取得し単位体積重量をかけて質量を取得します</t>
    <phoneticPr fontId="18"/>
  </si>
  <si>
    <t>ネットなし</t>
    <phoneticPr fontId="18"/>
  </si>
  <si>
    <t>集計要素</t>
  </si>
  <si>
    <t>単位</t>
    <rPh sb="0" eb="2">
      <t>タンイ</t>
    </rPh>
    <phoneticPr fontId="28"/>
  </si>
  <si>
    <t>付属物</t>
    <rPh sb="0" eb="2">
      <t>フゾク</t>
    </rPh>
    <rPh sb="2" eb="3">
      <t>ブツ</t>
    </rPh>
    <phoneticPr fontId="28"/>
  </si>
  <si>
    <t>合計</t>
  </si>
  <si>
    <t>落橋防止</t>
    <phoneticPr fontId="28"/>
  </si>
  <si>
    <t>排水装置</t>
    <phoneticPr fontId="28"/>
  </si>
  <si>
    <t>検査用手摺</t>
    <phoneticPr fontId="28"/>
  </si>
  <si>
    <t>本体及び本体と同様に集計する付属物</t>
    <phoneticPr fontId="28"/>
  </si>
  <si>
    <t>下記以外</t>
    <rPh sb="0" eb="2">
      <t>カキ</t>
    </rPh>
    <rPh sb="2" eb="4">
      <t>イガイ</t>
    </rPh>
    <phoneticPr fontId="28"/>
  </si>
  <si>
    <t>大型材片</t>
  </si>
  <si>
    <t>材片数</t>
  </si>
  <si>
    <t>ヶ</t>
  </si>
  <si>
    <t>材片重量</t>
  </si>
  <si>
    <t>*1</t>
  </si>
  <si>
    <t>小型材片</t>
  </si>
  <si>
    <t>*2</t>
  </si>
  <si>
    <t>部材数</t>
    <phoneticPr fontId="28"/>
  </si>
  <si>
    <t>*5</t>
    <phoneticPr fontId="28"/>
  </si>
  <si>
    <t>対傾構</t>
    <rPh sb="0" eb="3">
      <t>タイケイコウ</t>
    </rPh>
    <phoneticPr fontId="30"/>
  </si>
  <si>
    <t>加工鋼重</t>
    <phoneticPr fontId="28"/>
  </si>
  <si>
    <t>*3</t>
  </si>
  <si>
    <t>部材数</t>
  </si>
  <si>
    <t>形鋼トラス構造</t>
    <rPh sb="0" eb="2">
      <t>カタコウ</t>
    </rPh>
    <phoneticPr fontId="30"/>
  </si>
  <si>
    <t>*6</t>
  </si>
  <si>
    <t>鋼板トラス構造</t>
  </si>
  <si>
    <t>*7</t>
  </si>
  <si>
    <t>横構</t>
    <rPh sb="0" eb="2">
      <t>ヨココウ</t>
    </rPh>
    <phoneticPr fontId="30"/>
  </si>
  <si>
    <t>*4</t>
  </si>
  <si>
    <t>形鋼構造</t>
    <rPh sb="0" eb="2">
      <t>カタコウ</t>
    </rPh>
    <rPh sb="2" eb="4">
      <t>コウゾウ</t>
    </rPh>
    <phoneticPr fontId="30"/>
  </si>
  <si>
    <t>*8</t>
  </si>
  <si>
    <t>鋼板構造</t>
  </si>
  <si>
    <t>*9</t>
  </si>
  <si>
    <t>加工鋼重</t>
  </si>
  <si>
    <t xml:space="preserve">*1＋*2＋*3＋*4 </t>
    <phoneticPr fontId="28"/>
  </si>
  <si>
    <t>計</t>
  </si>
  <si>
    <t>内570材相当材加工鋼重</t>
  </si>
  <si>
    <t>*5＋*6＋*7＋*8＋*9</t>
    <phoneticPr fontId="28"/>
  </si>
  <si>
    <t>板継溶接延長</t>
    <phoneticPr fontId="28"/>
  </si>
  <si>
    <t>m</t>
  </si>
  <si>
    <t>大型材Ｔ継手溶接長</t>
    <rPh sb="8" eb="9">
      <t>エンチョウ</t>
    </rPh>
    <phoneticPr fontId="28"/>
  </si>
  <si>
    <t xml:space="preserve">構造要素 </t>
  </si>
  <si>
    <t>支間長</t>
    <phoneticPr fontId="28"/>
  </si>
  <si>
    <t>mm</t>
  </si>
  <si>
    <t>主桁間隔</t>
    <rPh sb="0" eb="2">
      <t>シュゲタ</t>
    </rPh>
    <rPh sb="2" eb="4">
      <t>カンカク</t>
    </rPh>
    <phoneticPr fontId="28"/>
  </si>
  <si>
    <t>平均主桁高</t>
    <rPh sb="2" eb="4">
      <t>シュゲタ</t>
    </rPh>
    <rPh sb="4" eb="5">
      <t>ダカ</t>
    </rPh>
    <phoneticPr fontId="28"/>
  </si>
  <si>
    <t xml:space="preserve"> </t>
  </si>
  <si>
    <t/>
  </si>
  <si>
    <t>形状</t>
  </si>
  <si>
    <t>小計</t>
  </si>
  <si>
    <t>総計</t>
  </si>
  <si>
    <t>31</t>
  </si>
  <si>
    <t>30</t>
  </si>
  <si>
    <t>28</t>
  </si>
  <si>
    <t>27</t>
  </si>
  <si>
    <t>26</t>
  </si>
  <si>
    <t>21</t>
  </si>
  <si>
    <t>20</t>
  </si>
  <si>
    <t>18</t>
  </si>
  <si>
    <t>15</t>
  </si>
  <si>
    <t>13</t>
  </si>
  <si>
    <t>10</t>
  </si>
  <si>
    <t>9</t>
  </si>
  <si>
    <t>19</t>
  </si>
  <si>
    <t>12</t>
  </si>
  <si>
    <t>75 * 75 * 9</t>
  </si>
  <si>
    <t>100 * 100 * 10</t>
  </si>
  <si>
    <t>144 * 204 * 12 * 10</t>
  </si>
  <si>
    <t>118 * 178 * 10 * 8</t>
  </si>
  <si>
    <t>4.5</t>
  </si>
  <si>
    <t>3.2</t>
  </si>
  <si>
    <t>6</t>
  </si>
  <si>
    <t>90 * 9</t>
  </si>
  <si>
    <t>75 * 75 * 6</t>
  </si>
  <si>
    <t>65 * 65 * 6</t>
  </si>
  <si>
    <t>50 * 50 * 6</t>
  </si>
  <si>
    <t>100 * 50 * 5 * 7.5</t>
  </si>
  <si>
    <t>DIA 16</t>
  </si>
  <si>
    <t>42.7 * 2.3</t>
  </si>
  <si>
    <t>21.7 * 1.9</t>
  </si>
  <si>
    <t>加工鋼質量計</t>
  </si>
  <si>
    <t>DIA 22 * 200</t>
  </si>
  <si>
    <t>M 16 UN,2W * 45</t>
  </si>
  <si>
    <t>M 16 1W,1S * 45</t>
  </si>
  <si>
    <t>M 16 1W,1S * 40</t>
  </si>
  <si>
    <t>M 16 * 50</t>
  </si>
  <si>
    <t>M 16 * 45</t>
  </si>
  <si>
    <t>M 10 UN,2W * 35</t>
  </si>
  <si>
    <t>M 10 UN,1W,1T * 30</t>
  </si>
  <si>
    <t>M 10  *     70</t>
  </si>
  <si>
    <t>M 22 * 110</t>
  </si>
  <si>
    <t>M 22 * 75</t>
  </si>
  <si>
    <t>M 22 * 70</t>
  </si>
  <si>
    <t>M 22 * 65</t>
  </si>
  <si>
    <t>M 22 * 60</t>
  </si>
  <si>
    <t>M 22 * 55</t>
  </si>
  <si>
    <t>400 * 500</t>
  </si>
  <si>
    <t>部品質量計</t>
  </si>
  <si>
    <t>G1</t>
    <phoneticPr fontId="35"/>
  </si>
  <si>
    <t>G2</t>
    <phoneticPr fontId="34"/>
  </si>
  <si>
    <t>END-J2</t>
    <phoneticPr fontId="35"/>
  </si>
  <si>
    <t>J2-J1</t>
    <phoneticPr fontId="35"/>
  </si>
  <si>
    <t>J1-END</t>
    <phoneticPr fontId="35"/>
  </si>
  <si>
    <t>合計</t>
    <phoneticPr fontId="35"/>
  </si>
  <si>
    <t>材料質量総括表</t>
  </si>
  <si>
    <t>工数算定要素集計表</t>
  </si>
  <si>
    <t>(3D)</t>
  </si>
  <si>
    <t>G1</t>
    <phoneticPr fontId="35"/>
  </si>
  <si>
    <t>(3D-数量)</t>
    <rPh sb="4" eb="6">
      <t>スウリョウ</t>
    </rPh>
    <phoneticPr fontId="18"/>
  </si>
  <si>
    <t>主桁ブロック質量総括表</t>
    <rPh sb="0" eb="2">
      <t>シュゲタ</t>
    </rPh>
    <rPh sb="6" eb="8">
      <t>シツリョウ</t>
    </rPh>
    <rPh sb="8" eb="11">
      <t>ソウカツヒョウ</t>
    </rPh>
    <phoneticPr fontId="18"/>
  </si>
  <si>
    <t>（数量）</t>
    <rPh sb="1" eb="3">
      <t>スウリョウ</t>
    </rPh>
    <phoneticPr fontId="18"/>
  </si>
  <si>
    <t>（単位：kg）</t>
    <rPh sb="1" eb="3">
      <t>タンイ</t>
    </rPh>
    <phoneticPr fontId="18"/>
  </si>
  <si>
    <t>G2</t>
    <phoneticPr fontId="35"/>
  </si>
  <si>
    <t>G1差分</t>
    <rPh sb="2" eb="4">
      <t>サブン</t>
    </rPh>
    <phoneticPr fontId="18"/>
  </si>
  <si>
    <t>差分G2</t>
    <rPh sb="0" eb="2">
      <t>サブン</t>
    </rPh>
    <phoneticPr fontId="18"/>
  </si>
  <si>
    <t>横桁</t>
    <rPh sb="0" eb="2">
      <t>ヨコゲタ</t>
    </rPh>
    <phoneticPr fontId="18"/>
  </si>
  <si>
    <t>上横構</t>
    <rPh sb="0" eb="1">
      <t>ウエ</t>
    </rPh>
    <rPh sb="1" eb="3">
      <t>ヨココウ</t>
    </rPh>
    <phoneticPr fontId="18"/>
  </si>
  <si>
    <t>下横構</t>
    <rPh sb="0" eb="3">
      <t>シタヨココウ</t>
    </rPh>
    <phoneticPr fontId="18"/>
  </si>
  <si>
    <t>小計</t>
    <rPh sb="0" eb="2">
      <t>ショウケイ</t>
    </rPh>
    <phoneticPr fontId="18"/>
  </si>
  <si>
    <t>小計差分</t>
    <rPh sb="0" eb="2">
      <t>ショウケイ</t>
    </rPh>
    <rPh sb="2" eb="4">
      <t>サブン</t>
    </rPh>
    <phoneticPr fontId="35"/>
  </si>
  <si>
    <t>J2-J1</t>
    <phoneticPr fontId="18"/>
  </si>
  <si>
    <t>J1-END</t>
    <phoneticPr fontId="18"/>
  </si>
  <si>
    <t>水切りPL 9mm×2箇所+5mm隙間</t>
    <rPh sb="0" eb="2">
      <t>ミズキ</t>
    </rPh>
    <rPh sb="11" eb="13">
      <t>カショ</t>
    </rPh>
    <rPh sb="17" eb="19">
      <t>スキマ</t>
    </rPh>
    <phoneticPr fontId="18"/>
  </si>
  <si>
    <t>3D-数量</t>
    <phoneticPr fontId="18"/>
  </si>
  <si>
    <t>差分(kg)</t>
    <rPh sb="0" eb="2">
      <t>サブン</t>
    </rPh>
    <phoneticPr fontId="18"/>
  </si>
  <si>
    <t>ネットの妥当性</t>
    <rPh sb="4" eb="7">
      <t>ダトウセイ</t>
    </rPh>
    <phoneticPr fontId="18"/>
  </si>
  <si>
    <t>スカーラップ：隅切りの差分</t>
    <rPh sb="7" eb="9">
      <t>スミキ</t>
    </rPh>
    <rPh sb="11" eb="13">
      <t>サブン</t>
    </rPh>
    <phoneticPr fontId="18"/>
  </si>
  <si>
    <t>スカーラップの差分</t>
    <rPh sb="7" eb="9">
      <t>サブン</t>
    </rPh>
    <phoneticPr fontId="18"/>
  </si>
  <si>
    <t>隅切りの差分</t>
    <rPh sb="0" eb="2">
      <t>スミキ</t>
    </rPh>
    <rPh sb="4" eb="6">
      <t>サブン</t>
    </rPh>
    <phoneticPr fontId="18"/>
  </si>
  <si>
    <t>孔控除分</t>
    <rPh sb="0" eb="1">
      <t>アナ</t>
    </rPh>
    <rPh sb="1" eb="3">
      <t>コウジョ</t>
    </rPh>
    <rPh sb="3" eb="4">
      <t>ブン</t>
    </rPh>
    <phoneticPr fontId="18"/>
  </si>
  <si>
    <t>材料削りだしによる差</t>
    <rPh sb="0" eb="2">
      <t>ザイリョウ</t>
    </rPh>
    <rPh sb="2" eb="3">
      <t>ケズ</t>
    </rPh>
    <rPh sb="9" eb="10">
      <t>サ</t>
    </rPh>
    <phoneticPr fontId="18"/>
  </si>
  <si>
    <t>3D</t>
    <phoneticPr fontId="18"/>
  </si>
  <si>
    <t>TC</t>
    <phoneticPr fontId="18"/>
  </si>
  <si>
    <t>本体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</si>
</sst>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0">
    <numFmt numFmtId="6" formatCode="&quot;¥&quot;#,##0;[Red]&quot;¥&quot;\-#,##0"/>
    <numFmt numFmtId="8" formatCode="&quot;¥&quot;#,##0.00;[Red]&quot;¥&quot;\-#,##0.00"/>
    <numFmt numFmtId="42" formatCode="_ &quot;¥&quot;* #,##0_ ;_ &quot;¥&quot;* \-#,##0_ ;_ &quot;¥&quot;* &quot;-&quot;_ ;_ @_ "/>
    <numFmt numFmtId="41" formatCode="_ * #,##0_ ;_ * \-#,##0_ ;_ * &quot;-&quot;_ ;_ @_ "/>
    <numFmt numFmtId="44" formatCode="_ &quot;¥&quot;* #,##0.00_ ;_ &quot;¥&quot;* \-#,##0.00_ ;_ &quot;¥&quot;* &quot;-&quot;??_ ;_ @_ "/>
    <numFmt numFmtId="43" formatCode="_ * #,##0.00_ ;_ * \-#,##0.00_ ;_ * &quot;-&quot;??_ ;_ @_ "/>
    <numFmt numFmtId="176" formatCode="0.000"/>
    <numFmt numFmtId="177" formatCode="0&quot; &quot;;0&quot; &quot;;&quot;--- &quot;;@\ "/>
    <numFmt numFmtId="178" formatCode="0;\-0;;@"/>
    <numFmt numFmtId="179" formatCode="0_ "/>
    <numFmt numFmtId="180" formatCode="&quot;（&quot;@&quot;）&quot;"/>
    <numFmt numFmtId="181" formatCode="0.0"/>
    <numFmt numFmtId="182" formatCode="0.0000"/>
    <numFmt numFmtId="183" formatCode="#\ ?/2"/>
    <numFmt numFmtId="184" formatCode="#,##0;\-#,##0;&quot;-&quot;"/>
    <numFmt numFmtId="185" formatCode="_(&quot;$&quot;* #,##0_);_(&quot;$&quot;* \(#,##0\);_(&quot;$&quot;* &quot;-&quot;_);_(@_)"/>
    <numFmt numFmtId="186" formatCode="_(&quot;$&quot;* #,##0.00_);_(&quot;$&quot;* \(#,##0.00\);_(&quot;$&quot;* &quot;-&quot;??_);_(@_)"/>
    <numFmt numFmtId="187" formatCode="0.000;[Color3]&quot;¥&quot;\!\-0.000"/>
    <numFmt numFmtId="188" formatCode="&quot;sin&quot;00&quot;ﾟ&quot;"/>
    <numFmt numFmtId="189" formatCode="###,###"/>
    <numFmt numFmtId="190" formatCode="0.&quot;-&quot;00&quot;-&quot;00&quot; &quot;"/>
    <numFmt numFmtId="191" formatCode="#,##0;;"/>
    <numFmt numFmtId="192" formatCode="0.000_ "/>
    <numFmt numFmtId="193" formatCode="0.0000_ "/>
    <numFmt numFmtId="194" formatCode="#,##0_ "/>
    <numFmt numFmtId="195" formatCode="#,##0.0_ "/>
    <numFmt numFmtId="196" formatCode="#,##0.00_ "/>
    <numFmt numFmtId="197" formatCode="#,##0.000_ "/>
    <numFmt numFmtId="198" formatCode="#,##0.0000_ "/>
    <numFmt numFmtId="199" formatCode="#,##0.000"/>
    <numFmt numFmtId="200" formatCode="#,##0\ \ "/>
    <numFmt numFmtId="201" formatCode="#,##0.0\ "/>
    <numFmt numFmtId="202" formatCode="#,##0.00\ "/>
    <numFmt numFmtId="203" formatCode="#,##0.000\ "/>
    <numFmt numFmtId="204" formatCode="#,##0.0000"/>
    <numFmt numFmtId="205" formatCode="0.000&quot; &quot;"/>
    <numFmt numFmtId="206" formatCode="_(&quot;$&quot;* #,##0.0_);_(&quot;$&quot;* \(#,##0.0\);_(&quot;$&quot;* &quot;-&quot;??_);_(@_)"/>
    <numFmt numFmtId="207" formatCode="mm/dd/yy_)"/>
    <numFmt numFmtId="208" formatCode="_(&quot;$&quot;* #,##0_);_(&quot;$&quot;* \(#,##0\);_(&quot;$&quot;* &quot;-&quot;??_);_(@_)"/>
    <numFmt numFmtId="209" formatCode="mmm\ dd\,\ yy"/>
  </numFmts>
  <fonts count="119">
    <font>
      <sz val="9"/>
      <color theme="1"/>
      <name val="Meiryo UI"/>
      <family val="2"/>
      <charset val="128"/>
    </font>
    <font>
      <sz val="9"/>
      <color theme="1"/>
      <name val="Meiryo UI"/>
      <family val="2"/>
      <charset val="128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Meiryo UI"/>
      <family val="2"/>
      <charset val="128"/>
    </font>
    <font>
      <b/>
      <sz val="13"/>
      <color theme="3"/>
      <name val="Meiryo UI"/>
      <family val="2"/>
      <charset val="128"/>
    </font>
    <font>
      <b/>
      <sz val="11"/>
      <color theme="3"/>
      <name val="Meiryo UI"/>
      <family val="2"/>
      <charset val="128"/>
    </font>
    <font>
      <sz val="9"/>
      <color rgb="FF006100"/>
      <name val="Meiryo UI"/>
      <family val="2"/>
      <charset val="128"/>
    </font>
    <font>
      <sz val="9"/>
      <color rgb="FF9C0006"/>
      <name val="Meiryo UI"/>
      <family val="2"/>
      <charset val="128"/>
    </font>
    <font>
      <sz val="9"/>
      <color rgb="FF9C6500"/>
      <name val="Meiryo UI"/>
      <family val="2"/>
      <charset val="128"/>
    </font>
    <font>
      <sz val="9"/>
      <color rgb="FF3F3F76"/>
      <name val="Meiryo UI"/>
      <family val="2"/>
      <charset val="128"/>
    </font>
    <font>
      <b/>
      <sz val="9"/>
      <color rgb="FF3F3F3F"/>
      <name val="Meiryo UI"/>
      <family val="2"/>
      <charset val="128"/>
    </font>
    <font>
      <b/>
      <sz val="9"/>
      <color rgb="FFFA7D00"/>
      <name val="Meiryo UI"/>
      <family val="2"/>
      <charset val="128"/>
    </font>
    <font>
      <sz val="9"/>
      <color rgb="FFFA7D00"/>
      <name val="Meiryo UI"/>
      <family val="2"/>
      <charset val="128"/>
    </font>
    <font>
      <b/>
      <sz val="9"/>
      <color theme="0"/>
      <name val="Meiryo UI"/>
      <family val="2"/>
      <charset val="128"/>
    </font>
    <font>
      <sz val="9"/>
      <color rgb="FFFF0000"/>
      <name val="Meiryo UI"/>
      <family val="2"/>
      <charset val="128"/>
    </font>
    <font>
      <i/>
      <sz val="9"/>
      <color rgb="FF7F7F7F"/>
      <name val="Meiryo UI"/>
      <family val="2"/>
      <charset val="128"/>
    </font>
    <font>
      <b/>
      <sz val="9"/>
      <color theme="1"/>
      <name val="Meiryo UI"/>
      <family val="2"/>
      <charset val="128"/>
    </font>
    <font>
      <sz val="9"/>
      <color theme="0"/>
      <name val="Meiryo UI"/>
      <family val="2"/>
      <charset val="128"/>
    </font>
    <font>
      <sz val="6"/>
      <name val="Meiryo UI"/>
      <family val="2"/>
      <charset val="128"/>
    </font>
    <font>
      <sz val="12"/>
      <name val="Meiryo UI"/>
      <family val="2"/>
      <charset val="128"/>
    </font>
    <font>
      <sz val="9"/>
      <name val="Meiryo UI"/>
      <family val="2"/>
      <charset val="128"/>
    </font>
    <font>
      <sz val="10"/>
      <color rgb="FF0070C0"/>
      <name val="Meiryo UI"/>
      <family val="2"/>
      <charset val="128"/>
    </font>
    <font>
      <sz val="10"/>
      <color rgb="FF0070C0"/>
      <name val="Meiryo UI"/>
      <family val="3"/>
      <charset val="128"/>
    </font>
    <font>
      <b/>
      <sz val="9"/>
      <name val="Meiryo UI"/>
      <family val="3"/>
      <charset val="128"/>
    </font>
    <font>
      <sz val="9"/>
      <name val="Meiryo UI"/>
      <family val="3"/>
      <charset val="128"/>
    </font>
    <font>
      <sz val="9"/>
      <color theme="1"/>
      <name val="Meiryo UI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明朝"/>
      <family val="1"/>
      <charset val="128"/>
    </font>
    <font>
      <sz val="10"/>
      <color indexed="12"/>
      <name val="ＭＳ 明朝"/>
      <family val="1"/>
      <charset val="128"/>
    </font>
    <font>
      <sz val="10"/>
      <color indexed="60"/>
      <name val="ＭＳ 明朝"/>
      <family val="1"/>
      <charset val="128"/>
    </font>
    <font>
      <sz val="6"/>
      <name val="ＭＳ 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36"/>
      <name val="¾©"/>
      <family val="2"/>
    </font>
    <font>
      <u/>
      <sz val="11"/>
      <color indexed="12"/>
      <name val="¾©"/>
      <family val="2"/>
    </font>
    <font>
      <sz val="11"/>
      <name val="¾©"/>
      <family val="2"/>
    </font>
    <font>
      <sz val="10"/>
      <name val="明朝"/>
      <family val="1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9"/>
      <name val="ＭＳ ゴシック"/>
      <family val="3"/>
      <charset val="128"/>
    </font>
    <font>
      <sz val="10"/>
      <name val="FC明朝体(ﾓﾄﾔ)"/>
      <family val="3"/>
      <charset val="128"/>
    </font>
    <font>
      <sz val="11"/>
      <color indexed="20"/>
      <name val="ＭＳ Ｐゴシック"/>
      <family val="3"/>
      <charset val="128"/>
    </font>
    <font>
      <sz val="10"/>
      <color indexed="8"/>
      <name val="Arial"/>
      <family val="2"/>
    </font>
    <font>
      <b/>
      <sz val="11"/>
      <color indexed="5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Arial"/>
      <family val="2"/>
    </font>
    <font>
      <sz val="9"/>
      <name val="Times New Roman"/>
      <family val="1"/>
    </font>
    <font>
      <i/>
      <sz val="11"/>
      <color indexed="23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2"/>
      <name val="Arial"/>
      <family val="2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System"/>
      <family val="2"/>
    </font>
    <font>
      <sz val="11"/>
      <color indexed="60"/>
      <name val="ＭＳ Ｐゴシック"/>
      <family val="3"/>
      <charset val="128"/>
    </font>
    <font>
      <sz val="7"/>
      <name val="Small Fonts"/>
      <family val="2"/>
    </font>
    <font>
      <b/>
      <sz val="11"/>
      <color indexed="63"/>
      <name val="ＭＳ Ｐゴシック"/>
      <family val="3"/>
      <charset val="128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sz val="10"/>
      <name val="FA 明朝"/>
      <family val="3"/>
      <charset val="128"/>
    </font>
    <font>
      <b/>
      <sz val="11"/>
      <name val="Helv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0.5"/>
      <name val="ＭＳ Ｐゴシック"/>
      <family val="3"/>
      <charset val="128"/>
    </font>
    <font>
      <u/>
      <sz val="12"/>
      <name val="ＭＳ 明朝"/>
      <family val="1"/>
      <charset val="128"/>
    </font>
    <font>
      <u/>
      <sz val="11"/>
      <name val="ＭＳ 明朝"/>
      <family val="1"/>
      <charset val="128"/>
    </font>
    <font>
      <i/>
      <sz val="10"/>
      <color indexed="23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1"/>
      <name val="明朝"/>
      <family val="3"/>
      <charset val="128"/>
    </font>
    <font>
      <sz val="18"/>
      <name val="中ゴシック体"/>
      <family val="3"/>
      <charset val="128"/>
    </font>
    <font>
      <sz val="14"/>
      <name val="ＭＳ ゴシック"/>
      <family val="3"/>
      <charset val="128"/>
    </font>
    <font>
      <sz val="13"/>
      <name val="ＭＳ ゴシック"/>
      <family val="3"/>
      <charset val="128"/>
    </font>
    <font>
      <sz val="10"/>
      <color indexed="17"/>
      <name val="ＭＳ ゴシック"/>
      <family val="3"/>
      <charset val="128"/>
    </font>
    <font>
      <sz val="11"/>
      <color indexed="17"/>
      <name val="宋体"/>
      <charset val="128"/>
    </font>
    <font>
      <sz val="10"/>
      <color indexed="20"/>
      <name val="ＭＳ ゴシック"/>
      <family val="3"/>
      <charset val="128"/>
    </font>
    <font>
      <sz val="11"/>
      <color indexed="20"/>
      <name val="宋体"/>
      <charset val="128"/>
    </font>
    <font>
      <sz val="12"/>
      <name val="細明朝体"/>
      <family val="3"/>
      <charset val="128"/>
    </font>
    <font>
      <sz val="11"/>
      <name val="ＭＳ Ｐ明朝"/>
      <family val="1"/>
      <charset val="128"/>
    </font>
    <font>
      <sz val="9"/>
      <name val="ＤＦ細丸ゴシック体"/>
      <family val="3"/>
      <charset val="128"/>
    </font>
    <font>
      <sz val="8"/>
      <name val="ＭＳ 明朝"/>
      <family val="1"/>
      <charset val="128"/>
    </font>
    <font>
      <sz val="12"/>
      <name val="宋体"/>
      <charset val="128"/>
    </font>
    <font>
      <sz val="8"/>
      <name val="明朝"/>
      <family val="1"/>
      <charset val="204"/>
    </font>
    <font>
      <sz val="11"/>
      <name val="標準・団"/>
      <family val="3"/>
      <charset val="128"/>
    </font>
    <font>
      <sz val="10"/>
      <name val="ＦＡ 明朝"/>
      <family val="1"/>
      <charset val="128"/>
    </font>
    <font>
      <sz val="11"/>
      <name val="標準明朝"/>
      <family val="1"/>
      <charset val="128"/>
    </font>
    <font>
      <sz val="8"/>
      <name val="ＭＳ ゴシック"/>
      <family val="3"/>
      <charset val="128"/>
    </font>
    <font>
      <sz val="10"/>
      <color indexed="10"/>
      <name val="ＭＳ 明朝"/>
      <family val="1"/>
      <charset val="128"/>
    </font>
    <font>
      <sz val="10"/>
      <color indexed="10"/>
      <name val="ＦＡ 明朝"/>
      <family val="1"/>
      <charset val="128"/>
    </font>
    <font>
      <sz val="12"/>
      <name val="Kouhoku"/>
      <family val="3"/>
    </font>
    <font>
      <sz val="9.5"/>
      <name val="標準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2"/>
      <name val="リュウミンライト－ＫＬ－等幅"/>
      <family val="3"/>
      <charset val="128"/>
    </font>
    <font>
      <sz val="12"/>
      <name val="ＭＳ Ｐゴシック"/>
      <family val="3"/>
      <charset val="128"/>
    </font>
    <font>
      <sz val="10"/>
      <name val="Times New Roman"/>
      <family val="1"/>
    </font>
    <font>
      <sz val="14"/>
      <name val="ＭＳ 明朝"/>
      <family val="1"/>
      <charset val="128"/>
    </font>
    <font>
      <sz val="11"/>
      <color rgb="FF006100"/>
      <name val="ＭＳ Ｐゴシック"/>
      <family val="3"/>
      <charset val="128"/>
      <scheme val="minor"/>
    </font>
    <font>
      <sz val="12"/>
      <name val="바탕체"/>
      <family val="3"/>
      <charset val="128"/>
    </font>
    <font>
      <b/>
      <sz val="15"/>
      <color indexed="56"/>
      <name val="ＭＳ ゴシック"/>
      <family val="3"/>
      <charset val="128"/>
    </font>
    <font>
      <b/>
      <sz val="13"/>
      <color indexed="56"/>
      <name val="ＭＳ ゴシック"/>
      <family val="3"/>
      <charset val="128"/>
    </font>
    <font>
      <b/>
      <sz val="11"/>
      <color indexed="56"/>
      <name val="ＭＳ ゴシック"/>
      <family val="3"/>
      <charset val="128"/>
    </font>
    <font>
      <b/>
      <sz val="18"/>
      <color indexed="54"/>
      <name val="ＭＳ Ｐゴシック"/>
      <family val="3"/>
      <charset val="128"/>
    </font>
    <font>
      <b/>
      <sz val="10"/>
      <color indexed="9"/>
      <name val="ＭＳ ゴシック"/>
      <family val="3"/>
      <charset val="128"/>
    </font>
    <font>
      <b/>
      <sz val="10"/>
      <color indexed="8"/>
      <name val="ＭＳ ゴシック"/>
      <family val="3"/>
      <charset val="128"/>
    </font>
    <font>
      <b/>
      <sz val="10"/>
      <color indexed="52"/>
      <name val="ＭＳ ゴシック"/>
      <family val="3"/>
      <charset val="128"/>
    </font>
    <font>
      <b/>
      <sz val="10"/>
      <color indexed="63"/>
      <name val="ＭＳ ゴシック"/>
      <family val="3"/>
      <charset val="128"/>
    </font>
    <font>
      <sz val="10"/>
      <color indexed="62"/>
      <name val="ＭＳ ゴシック"/>
      <family val="3"/>
      <charset val="128"/>
    </font>
    <font>
      <sz val="10"/>
      <color indexed="60"/>
      <name val="ＭＳ ゴシック"/>
      <family val="3"/>
      <charset val="128"/>
    </font>
    <font>
      <sz val="11"/>
      <name val="蹈框"/>
      <family val="3"/>
      <charset val="128"/>
    </font>
    <font>
      <sz val="10"/>
      <color indexed="52"/>
      <name val="ＭＳ ゴシック"/>
      <family val="3"/>
      <charset val="128"/>
    </font>
  </fonts>
  <fills count="7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mediumGray">
        <fgColor indexed="42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</patternFill>
    </fill>
    <fill>
      <patternFill patternType="solid">
        <fgColor indexed="45"/>
      </patternFill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mediumGray"/>
    </fill>
    <fill>
      <patternFill patternType="lightGray"/>
    </fill>
    <fill>
      <patternFill patternType="darkDown"/>
    </fill>
    <fill>
      <patternFill patternType="lightUp"/>
    </fill>
    <fill>
      <patternFill patternType="solid">
        <fgColor indexed="13"/>
        <bgColor indexed="64"/>
      </patternFill>
    </fill>
    <fill>
      <patternFill patternType="solid">
        <fgColor theme="2"/>
        <bgColor indexed="64"/>
      </patternFill>
    </fill>
  </fills>
  <borders count="6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hair">
        <color indexed="64"/>
      </diagonal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12"/>
      </left>
      <right/>
      <top/>
      <bottom style="hair">
        <color indexed="12"/>
      </bottom>
      <diagonal/>
    </border>
    <border>
      <left/>
      <right/>
      <top/>
      <bottom style="double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2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367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6" fillId="0" borderId="0"/>
    <xf numFmtId="0" fontId="32" fillId="41" borderId="0" applyNumberFormat="0" applyBorder="0" applyAlignment="0" applyProtection="0">
      <alignment vertical="center"/>
    </xf>
    <xf numFmtId="179" fontId="26" fillId="42" borderId="28" applyNumberFormat="0" applyBorder="0" applyAlignment="0" applyProtection="0">
      <alignment vertical="center"/>
    </xf>
    <xf numFmtId="178" fontId="32" fillId="41" borderId="28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Border="0" applyAlignment="0" applyProtection="0">
      <alignment vertical="center"/>
    </xf>
    <xf numFmtId="0" fontId="29" fillId="0" borderId="0"/>
    <xf numFmtId="180" fontId="26" fillId="43" borderId="0" applyFill="0" applyBorder="0" applyProtection="0"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8" fontId="31" fillId="0" borderId="0" applyFont="0" applyFill="0" applyBorder="0" applyAlignment="0" applyProtection="0"/>
    <xf numFmtId="6" fontId="31" fillId="0" borderId="0" applyFont="0" applyFill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/>
    <xf numFmtId="181" fontId="26" fillId="0" borderId="0" applyFill="0" applyBorder="0" applyProtection="0"/>
    <xf numFmtId="2" fontId="26" fillId="0" borderId="0" applyFont="0" applyFill="0" applyBorder="0" applyProtection="0"/>
    <xf numFmtId="176" fontId="26" fillId="0" borderId="0" applyFill="0" applyBorder="0" applyProtection="0"/>
    <xf numFmtId="182" fontId="26" fillId="0" borderId="0" applyFill="0" applyBorder="0" applyProtection="0"/>
    <xf numFmtId="1" fontId="26" fillId="0" borderId="0" applyFill="0" applyBorder="0" applyProtection="0">
      <alignment horizontal="center"/>
    </xf>
    <xf numFmtId="1" fontId="26" fillId="0" borderId="0" applyFill="0" applyBorder="0" applyProtection="0">
      <alignment horizontal="center"/>
    </xf>
    <xf numFmtId="1" fontId="26" fillId="0" borderId="0" applyFill="0" applyBorder="0" applyProtection="0">
      <alignment horizontal="center"/>
    </xf>
    <xf numFmtId="1" fontId="26" fillId="0" borderId="0" applyFill="0" applyBorder="0" applyProtection="0">
      <alignment horizontal="center"/>
    </xf>
    <xf numFmtId="1" fontId="26" fillId="0" borderId="0" applyFill="0" applyBorder="0" applyProtection="0">
      <alignment horizontal="center"/>
    </xf>
    <xf numFmtId="1" fontId="26" fillId="0" borderId="0" applyFill="0" applyBorder="0" applyProtection="0">
      <alignment horizontal="center"/>
    </xf>
    <xf numFmtId="1" fontId="26" fillId="0" borderId="0" applyFill="0" applyBorder="0" applyProtection="0">
      <alignment horizontal="center"/>
    </xf>
    <xf numFmtId="1" fontId="26" fillId="0" borderId="0" applyFill="0" applyBorder="0" applyProtection="0">
      <alignment horizontal="center"/>
    </xf>
    <xf numFmtId="1" fontId="26" fillId="0" borderId="0" applyFill="0" applyBorder="0" applyProtection="0">
      <alignment horizontal="center"/>
    </xf>
    <xf numFmtId="1" fontId="26" fillId="0" borderId="0" applyFill="0" applyBorder="0" applyProtection="0">
      <alignment horizontal="center"/>
    </xf>
    <xf numFmtId="1" fontId="26" fillId="43" borderId="0" applyFill="0" applyBorder="0" applyProtection="0">
      <alignment horizontal="center"/>
    </xf>
    <xf numFmtId="1" fontId="26" fillId="43" borderId="0" applyFill="0" applyBorder="0" applyProtection="0">
      <alignment horizontal="center"/>
    </xf>
    <xf numFmtId="1" fontId="26" fillId="43" borderId="0" applyFill="0" applyBorder="0" applyProtection="0">
      <alignment horizontal="center"/>
    </xf>
    <xf numFmtId="1" fontId="26" fillId="43" borderId="0" applyFill="0" applyBorder="0" applyProtection="0">
      <alignment horizontal="center"/>
    </xf>
    <xf numFmtId="1" fontId="26" fillId="43" borderId="0" applyFill="0" applyBorder="0" applyProtection="0">
      <alignment horizontal="center"/>
    </xf>
    <xf numFmtId="1" fontId="26" fillId="43" borderId="0" applyFill="0" applyBorder="0" applyProtection="0">
      <alignment horizontal="center"/>
    </xf>
    <xf numFmtId="1" fontId="26" fillId="43" borderId="0" applyFill="0" applyBorder="0" applyProtection="0">
      <alignment horizontal="center"/>
    </xf>
    <xf numFmtId="1" fontId="26" fillId="43" borderId="0" applyFill="0" applyBorder="0" applyProtection="0">
      <alignment horizontal="center"/>
    </xf>
    <xf numFmtId="1" fontId="26" fillId="43" borderId="0" applyFill="0" applyBorder="0" applyProtection="0">
      <alignment horizontal="center"/>
    </xf>
    <xf numFmtId="1" fontId="26" fillId="43" borderId="0" applyFill="0" applyBorder="0" applyProtection="0">
      <alignment horizontal="center"/>
    </xf>
    <xf numFmtId="1" fontId="26" fillId="43" borderId="0" applyFill="0" applyBorder="0" applyProtection="0">
      <alignment horizontal="center"/>
    </xf>
    <xf numFmtId="1" fontId="26" fillId="43" borderId="0" applyFill="0" applyBorder="0" applyProtection="0">
      <alignment horizontal="center"/>
    </xf>
    <xf numFmtId="1" fontId="26" fillId="43" borderId="0" applyFill="0" applyBorder="0" applyProtection="0">
      <alignment horizontal="center"/>
    </xf>
    <xf numFmtId="1" fontId="26" fillId="43" borderId="0" applyFill="0" applyBorder="0" applyProtection="0">
      <alignment horizontal="center"/>
    </xf>
    <xf numFmtId="1" fontId="26" fillId="0" borderId="0" applyFill="0" applyBorder="0" applyProtection="0">
      <alignment horizontal="center"/>
    </xf>
    <xf numFmtId="1" fontId="26" fillId="0" borderId="0" applyFill="0" applyBorder="0" applyProtection="0">
      <alignment horizontal="center"/>
    </xf>
    <xf numFmtId="1" fontId="26" fillId="0" borderId="0" applyFont="0" applyFill="0" applyBorder="0" applyProtection="0"/>
    <xf numFmtId="1" fontId="26" fillId="0" borderId="0" applyFont="0" applyFill="0" applyBorder="0" applyProtection="0"/>
    <xf numFmtId="1" fontId="26" fillId="0" borderId="0" applyFill="0" applyBorder="0" applyProtection="0">
      <alignment horizontal="center"/>
    </xf>
    <xf numFmtId="1" fontId="26" fillId="0" borderId="0" applyFont="0" applyFill="0" applyBorder="0" applyProtection="0"/>
    <xf numFmtId="1" fontId="26" fillId="0" borderId="0" applyFill="0" applyBorder="0" applyProtection="0">
      <alignment horizontal="center"/>
    </xf>
    <xf numFmtId="183" fontId="26" fillId="0" borderId="0" applyFill="0" applyBorder="0" applyProtection="0">
      <alignment horizontal="center"/>
    </xf>
    <xf numFmtId="12" fontId="26" fillId="0" borderId="0" applyFont="0" applyFill="0" applyBorder="0" applyProtection="0">
      <alignment horizontal="center"/>
    </xf>
    <xf numFmtId="9" fontId="39" fillId="0" borderId="0"/>
    <xf numFmtId="181" fontId="31" fillId="0" borderId="0"/>
    <xf numFmtId="179" fontId="26" fillId="44" borderId="0" applyFont="0" applyBorder="0" applyProtection="0">
      <alignment horizontal="center"/>
    </xf>
    <xf numFmtId="0" fontId="40" fillId="45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48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9" borderId="0" applyNumberFormat="0" applyBorder="0" applyAlignment="0" applyProtection="0">
      <alignment vertical="center"/>
    </xf>
    <xf numFmtId="0" fontId="41" fillId="45" borderId="0" applyNumberFormat="0" applyBorder="0" applyAlignment="0" applyProtection="0">
      <alignment vertical="center"/>
    </xf>
    <xf numFmtId="0" fontId="41" fillId="46" borderId="0" applyNumberFormat="0" applyBorder="0" applyAlignment="0" applyProtection="0">
      <alignment vertical="center"/>
    </xf>
    <xf numFmtId="0" fontId="41" fillId="47" borderId="0" applyNumberFormat="0" applyBorder="0" applyAlignment="0" applyProtection="0">
      <alignment vertical="center"/>
    </xf>
    <xf numFmtId="0" fontId="41" fillId="48" borderId="0" applyNumberFormat="0" applyBorder="0" applyAlignment="0" applyProtection="0">
      <alignment vertical="center"/>
    </xf>
    <xf numFmtId="0" fontId="41" fillId="43" borderId="0" applyNumberFormat="0" applyBorder="0" applyAlignment="0" applyProtection="0">
      <alignment vertical="center"/>
    </xf>
    <xf numFmtId="0" fontId="41" fillId="49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1" borderId="0" applyNumberFormat="0" applyBorder="0" applyAlignment="0" applyProtection="0">
      <alignment vertical="center"/>
    </xf>
    <xf numFmtId="0" fontId="40" fillId="52" borderId="0" applyNumberFormat="0" applyBorder="0" applyAlignment="0" applyProtection="0">
      <alignment vertical="center"/>
    </xf>
    <xf numFmtId="0" fontId="40" fillId="48" borderId="0" applyNumberFormat="0" applyBorder="0" applyAlignment="0" applyProtection="0">
      <alignment vertical="center"/>
    </xf>
    <xf numFmtId="0" fontId="40" fillId="50" borderId="0" applyNumberFormat="0" applyBorder="0" applyAlignment="0" applyProtection="0">
      <alignment vertical="center"/>
    </xf>
    <xf numFmtId="0" fontId="40" fillId="53" borderId="0" applyNumberFormat="0" applyBorder="0" applyAlignment="0" applyProtection="0">
      <alignment vertical="center"/>
    </xf>
    <xf numFmtId="0" fontId="41" fillId="50" borderId="0" applyNumberFormat="0" applyBorder="0" applyAlignment="0" applyProtection="0">
      <alignment vertical="center"/>
    </xf>
    <xf numFmtId="0" fontId="41" fillId="51" borderId="0" applyNumberFormat="0" applyBorder="0" applyAlignment="0" applyProtection="0">
      <alignment vertical="center"/>
    </xf>
    <xf numFmtId="0" fontId="41" fillId="52" borderId="0" applyNumberFormat="0" applyBorder="0" applyAlignment="0" applyProtection="0">
      <alignment vertical="center"/>
    </xf>
    <xf numFmtId="0" fontId="41" fillId="48" borderId="0" applyNumberFormat="0" applyBorder="0" applyAlignment="0" applyProtection="0">
      <alignment vertical="center"/>
    </xf>
    <xf numFmtId="0" fontId="41" fillId="50" borderId="0" applyNumberFormat="0" applyBorder="0" applyAlignment="0" applyProtection="0">
      <alignment vertical="center"/>
    </xf>
    <xf numFmtId="0" fontId="41" fillId="53" borderId="0" applyNumberFormat="0" applyBorder="0" applyAlignment="0" applyProtection="0">
      <alignment vertical="center"/>
    </xf>
    <xf numFmtId="0" fontId="42" fillId="54" borderId="0" applyNumberFormat="0" applyBorder="0" applyAlignment="0" applyProtection="0">
      <alignment vertical="center"/>
    </xf>
    <xf numFmtId="0" fontId="42" fillId="51" borderId="0" applyNumberFormat="0" applyBorder="0" applyAlignment="0" applyProtection="0">
      <alignment vertical="center"/>
    </xf>
    <xf numFmtId="0" fontId="42" fillId="52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42" fillId="57" borderId="0" applyNumberFormat="0" applyBorder="0" applyAlignment="0" applyProtection="0">
      <alignment vertical="center"/>
    </xf>
    <xf numFmtId="0" fontId="43" fillId="54" borderId="0" applyNumberFormat="0" applyBorder="0" applyAlignment="0" applyProtection="0">
      <alignment vertical="center"/>
    </xf>
    <xf numFmtId="0" fontId="43" fillId="51" borderId="0" applyNumberFormat="0" applyBorder="0" applyAlignment="0" applyProtection="0">
      <alignment vertical="center"/>
    </xf>
    <xf numFmtId="0" fontId="43" fillId="52" borderId="0" applyNumberFormat="0" applyBorder="0" applyAlignment="0" applyProtection="0">
      <alignment vertical="center"/>
    </xf>
    <xf numFmtId="0" fontId="43" fillId="55" borderId="0" applyNumberFormat="0" applyBorder="0" applyAlignment="0" applyProtection="0">
      <alignment vertical="center"/>
    </xf>
    <xf numFmtId="0" fontId="43" fillId="56" borderId="0" applyNumberFormat="0" applyBorder="0" applyAlignment="0" applyProtection="0">
      <alignment vertical="center"/>
    </xf>
    <xf numFmtId="0" fontId="43" fillId="57" borderId="0" applyNumberFormat="0" applyBorder="0" applyAlignment="0" applyProtection="0">
      <alignment vertical="center"/>
    </xf>
    <xf numFmtId="9" fontId="44" fillId="0" borderId="0"/>
    <xf numFmtId="0" fontId="42" fillId="58" borderId="0" applyNumberFormat="0" applyBorder="0" applyAlignment="0" applyProtection="0">
      <alignment vertical="center"/>
    </xf>
    <xf numFmtId="0" fontId="42" fillId="59" borderId="0" applyNumberFormat="0" applyBorder="0" applyAlignment="0" applyProtection="0">
      <alignment vertical="center"/>
    </xf>
    <xf numFmtId="0" fontId="42" fillId="60" borderId="0" applyNumberFormat="0" applyBorder="0" applyAlignment="0" applyProtection="0">
      <alignment vertical="center"/>
    </xf>
    <xf numFmtId="0" fontId="42" fillId="55" borderId="0" applyNumberFormat="0" applyBorder="0" applyAlignment="0" applyProtection="0">
      <alignment vertical="center"/>
    </xf>
    <xf numFmtId="0" fontId="42" fillId="56" borderId="0" applyNumberFormat="0" applyBorder="0" applyAlignment="0" applyProtection="0">
      <alignment vertical="center"/>
    </xf>
    <xf numFmtId="0" fontId="42" fillId="61" borderId="0" applyNumberFormat="0" applyBorder="0" applyAlignment="0" applyProtection="0">
      <alignment vertical="center"/>
    </xf>
    <xf numFmtId="0" fontId="45" fillId="46" borderId="0" applyNumberFormat="0" applyBorder="0" applyAlignment="0" applyProtection="0">
      <alignment vertical="center"/>
    </xf>
    <xf numFmtId="184" fontId="46" fillId="0" borderId="0" applyFill="0" applyBorder="0" applyAlignment="0"/>
    <xf numFmtId="0" fontId="47" fillId="44" borderId="38" applyNumberFormat="0" applyAlignment="0" applyProtection="0">
      <alignment vertical="center"/>
    </xf>
    <xf numFmtId="0" fontId="48" fillId="62" borderId="39" applyNumberFormat="0" applyAlignment="0" applyProtection="0">
      <alignment vertical="center"/>
    </xf>
    <xf numFmtId="0" fontId="49" fillId="0" borderId="0" applyNumberFormat="0" applyFill="0" applyBorder="0" applyAlignment="0" applyProtection="0"/>
    <xf numFmtId="41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185" fontId="50" fillId="0" borderId="0" applyFont="0" applyFill="0" applyBorder="0" applyAlignment="0" applyProtection="0"/>
    <xf numFmtId="186" fontId="50" fillId="0" borderId="0" applyFont="0" applyFill="0" applyBorder="0" applyAlignment="0" applyProtection="0"/>
    <xf numFmtId="0" fontId="26" fillId="0" borderId="0" applyBorder="0"/>
    <xf numFmtId="0" fontId="26" fillId="0" borderId="40"/>
    <xf numFmtId="0" fontId="51" fillId="0" borderId="0">
      <alignment horizontal="left"/>
    </xf>
    <xf numFmtId="0" fontId="52" fillId="0" borderId="0" applyNumberFormat="0" applyFill="0" applyBorder="0" applyAlignment="0" applyProtection="0">
      <alignment vertical="center"/>
    </xf>
    <xf numFmtId="0" fontId="53" fillId="47" borderId="0" applyNumberFormat="0" applyBorder="0" applyAlignment="0" applyProtection="0">
      <alignment vertical="center"/>
    </xf>
    <xf numFmtId="0" fontId="54" fillId="0" borderId="41" applyNumberFormat="0" applyAlignment="0" applyProtection="0">
      <alignment horizontal="left" vertical="center"/>
    </xf>
    <xf numFmtId="0" fontId="54" fillId="0" borderId="23">
      <alignment horizontal="left" vertical="center"/>
    </xf>
    <xf numFmtId="0" fontId="55" fillId="0" borderId="42" applyNumberFormat="0" applyFill="0" applyAlignment="0" applyProtection="0">
      <alignment vertical="center"/>
    </xf>
    <xf numFmtId="0" fontId="56" fillId="0" borderId="43" applyNumberFormat="0" applyFill="0" applyAlignment="0" applyProtection="0">
      <alignment vertical="center"/>
    </xf>
    <xf numFmtId="0" fontId="57" fillId="0" borderId="44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8" fillId="49" borderId="38" applyNumberFormat="0" applyAlignment="0" applyProtection="0">
      <alignment vertical="center"/>
    </xf>
    <xf numFmtId="0" fontId="59" fillId="0" borderId="45" applyNumberFormat="0" applyFill="0" applyAlignment="0" applyProtection="0">
      <alignment vertical="center"/>
    </xf>
    <xf numFmtId="0" fontId="60" fillId="0" borderId="0" applyBorder="0">
      <alignment horizontal="center" vertical="center"/>
    </xf>
    <xf numFmtId="176" fontId="61" fillId="0" borderId="0" applyFont="0" applyFill="0" applyBorder="0" applyAlignment="0" applyProtection="0"/>
    <xf numFmtId="187" fontId="61" fillId="0" borderId="0" applyFont="0" applyFill="0" applyBorder="0" applyAlignment="0" applyProtection="0"/>
    <xf numFmtId="0" fontId="62" fillId="63" borderId="0" applyNumberFormat="0" applyBorder="0" applyAlignment="0" applyProtection="0">
      <alignment vertical="center"/>
    </xf>
    <xf numFmtId="37" fontId="63" fillId="0" borderId="0"/>
    <xf numFmtId="0" fontId="50" fillId="0" borderId="0"/>
    <xf numFmtId="0" fontId="31" fillId="42" borderId="46" applyNumberFormat="0" applyFont="0" applyAlignment="0" applyProtection="0">
      <alignment vertical="center"/>
    </xf>
    <xf numFmtId="0" fontId="64" fillId="44" borderId="47" applyNumberFormat="0" applyAlignment="0" applyProtection="0">
      <alignment vertical="center"/>
    </xf>
    <xf numFmtId="4" fontId="51" fillId="0" borderId="0">
      <alignment horizontal="right"/>
    </xf>
    <xf numFmtId="4" fontId="65" fillId="0" borderId="0">
      <alignment horizontal="right"/>
    </xf>
    <xf numFmtId="0" fontId="49" fillId="0" borderId="0" applyNumberFormat="0" applyFill="0" applyBorder="0" applyAlignment="0" applyProtection="0"/>
    <xf numFmtId="0" fontId="31" fillId="0" borderId="0">
      <alignment vertical="center"/>
    </xf>
    <xf numFmtId="0" fontId="66" fillId="0" borderId="0">
      <alignment horizontal="left"/>
    </xf>
    <xf numFmtId="188" fontId="26" fillId="0" borderId="0" applyFill="0" applyBorder="0" applyProtection="0">
      <alignment horizontal="center"/>
    </xf>
    <xf numFmtId="189" fontId="67" fillId="0" borderId="0">
      <alignment vertical="center"/>
    </xf>
    <xf numFmtId="0" fontId="68" fillId="0" borderId="0"/>
    <xf numFmtId="0" fontId="69" fillId="0" borderId="0" applyNumberFormat="0" applyFill="0" applyBorder="0" applyAlignment="0" applyProtection="0">
      <alignment vertical="center"/>
    </xf>
    <xf numFmtId="0" fontId="70" fillId="0" borderId="48" applyNumberFormat="0" applyFill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2" fillId="0" borderId="0"/>
    <xf numFmtId="0" fontId="26" fillId="0" borderId="0" applyBorder="0">
      <alignment vertical="center"/>
    </xf>
    <xf numFmtId="0" fontId="26" fillId="0" borderId="0" applyBorder="0">
      <alignment horizontal="centerContinuous" vertical="center"/>
    </xf>
    <xf numFmtId="0" fontId="73" fillId="0" borderId="0" applyFill="0" applyBorder="0">
      <alignment horizontal="centerContinuous" vertical="center"/>
    </xf>
    <xf numFmtId="0" fontId="74" fillId="0" borderId="0" applyBorder="0">
      <alignment horizontal="right"/>
    </xf>
    <xf numFmtId="0" fontId="75" fillId="0" borderId="0" applyNumberFormat="0" applyFill="0" applyBorder="0" applyAlignment="0" applyProtection="0">
      <alignment vertical="center"/>
    </xf>
    <xf numFmtId="190" fontId="61" fillId="0" borderId="0" applyFont="0" applyFill="0" applyBorder="0" applyAlignment="0" applyProtection="0"/>
    <xf numFmtId="0" fontId="61" fillId="0" borderId="0" applyFont="0" applyFill="0" applyBorder="0" applyAlignment="0" applyProtection="0"/>
    <xf numFmtId="0" fontId="76" fillId="0" borderId="0" applyNumberFormat="0" applyFill="0" applyBorder="0" applyAlignment="0" applyProtection="0">
      <alignment vertical="center"/>
    </xf>
    <xf numFmtId="40" fontId="60" fillId="0" borderId="0"/>
    <xf numFmtId="38" fontId="60" fillId="0" borderId="0" applyFont="0" applyFill="0" applyBorder="0" applyAlignment="0" applyProtection="0">
      <alignment vertical="center"/>
    </xf>
    <xf numFmtId="38" fontId="40" fillId="0" borderId="0" applyFont="0" applyFill="0" applyBorder="0" applyAlignment="0" applyProtection="0">
      <alignment vertical="center"/>
    </xf>
    <xf numFmtId="38" fontId="60" fillId="0" borderId="0" applyFont="0" applyFill="0" applyBorder="0" applyAlignment="0" applyProtection="0"/>
    <xf numFmtId="38" fontId="40" fillId="0" borderId="0" applyFont="0" applyFill="0" applyBorder="0" applyAlignment="0" applyProtection="0">
      <alignment vertical="center"/>
    </xf>
    <xf numFmtId="38" fontId="77" fillId="0" borderId="0" applyFont="0" applyFill="0" applyBorder="0" applyAlignment="0" applyProtection="0"/>
    <xf numFmtId="191" fontId="32" fillId="0" borderId="49" applyFill="0" applyBorder="0" applyProtection="0"/>
    <xf numFmtId="2" fontId="31" fillId="0" borderId="0"/>
    <xf numFmtId="0" fontId="78" fillId="0" borderId="0" applyNumberFormat="0" applyFill="0" applyBorder="0" applyProtection="0">
      <alignment horizontal="centerContinuous"/>
    </xf>
    <xf numFmtId="0" fontId="79" fillId="0" borderId="50"/>
    <xf numFmtId="0" fontId="80" fillId="0" borderId="0"/>
    <xf numFmtId="0" fontId="27" fillId="0" borderId="0"/>
    <xf numFmtId="0" fontId="77" fillId="0" borderId="0" applyNumberFormat="0" applyFont="0" applyBorder="0" applyAlignment="0"/>
    <xf numFmtId="0" fontId="81" fillId="47" borderId="0" applyNumberFormat="0" applyBorder="0" applyAlignment="0" applyProtection="0">
      <alignment vertical="center"/>
    </xf>
    <xf numFmtId="0" fontId="81" fillId="64" borderId="0" applyNumberFormat="0" applyBorder="0" applyAlignment="0" applyProtection="0">
      <alignment vertical="center"/>
    </xf>
    <xf numFmtId="0" fontId="81" fillId="47" borderId="0" applyNumberFormat="0" applyBorder="0" applyAlignment="0" applyProtection="0">
      <alignment vertical="center"/>
    </xf>
    <xf numFmtId="0" fontId="81" fillId="47" borderId="0" applyNumberFormat="0" applyBorder="0" applyAlignment="0" applyProtection="0">
      <alignment vertical="center"/>
    </xf>
    <xf numFmtId="0" fontId="81" fillId="47" borderId="0" applyNumberFormat="0" applyBorder="0" applyAlignment="0" applyProtection="0">
      <alignment vertical="center"/>
    </xf>
    <xf numFmtId="0" fontId="81" fillId="47" borderId="0" applyNumberFormat="0" applyBorder="0" applyAlignment="0" applyProtection="0">
      <alignment vertical="center"/>
    </xf>
    <xf numFmtId="0" fontId="81" fillId="47" borderId="0" applyNumberFormat="0" applyBorder="0" applyAlignment="0" applyProtection="0">
      <alignment vertical="center"/>
    </xf>
    <xf numFmtId="0" fontId="81" fillId="47" borderId="0" applyNumberFormat="0" applyBorder="0" applyAlignment="0" applyProtection="0">
      <alignment vertical="center"/>
    </xf>
    <xf numFmtId="0" fontId="81" fillId="47" borderId="0" applyNumberFormat="0" applyBorder="0" applyAlignment="0" applyProtection="0">
      <alignment vertical="center"/>
    </xf>
    <xf numFmtId="0" fontId="81" fillId="47" borderId="0" applyNumberFormat="0" applyBorder="0" applyAlignment="0" applyProtection="0">
      <alignment vertical="center"/>
    </xf>
    <xf numFmtId="0" fontId="81" fillId="47" borderId="0" applyNumberFormat="0" applyBorder="0" applyAlignment="0" applyProtection="0">
      <alignment vertical="center"/>
    </xf>
    <xf numFmtId="0" fontId="81" fillId="47" borderId="0" applyNumberFormat="0" applyBorder="0" applyAlignment="0" applyProtection="0">
      <alignment vertical="center"/>
    </xf>
    <xf numFmtId="0" fontId="81" fillId="47" borderId="0" applyNumberFormat="0" applyBorder="0" applyAlignment="0" applyProtection="0">
      <alignment vertical="center"/>
    </xf>
    <xf numFmtId="0" fontId="81" fillId="47" borderId="0" applyNumberFormat="0" applyBorder="0" applyAlignment="0" applyProtection="0">
      <alignment vertical="center"/>
    </xf>
    <xf numFmtId="0" fontId="81" fillId="47" borderId="0" applyNumberFormat="0" applyBorder="0" applyAlignment="0" applyProtection="0">
      <alignment vertical="center"/>
    </xf>
    <xf numFmtId="0" fontId="81" fillId="47" borderId="0" applyNumberFormat="0" applyBorder="0" applyAlignment="0" applyProtection="0">
      <alignment vertical="center"/>
    </xf>
    <xf numFmtId="0" fontId="81" fillId="47" borderId="0" applyNumberFormat="0" applyBorder="0" applyAlignment="0" applyProtection="0">
      <alignment vertical="center"/>
    </xf>
    <xf numFmtId="0" fontId="81" fillId="47" borderId="0" applyNumberFormat="0" applyBorder="0" applyAlignment="0" applyProtection="0">
      <alignment vertical="center"/>
    </xf>
    <xf numFmtId="0" fontId="81" fillId="47" borderId="0" applyNumberFormat="0" applyBorder="0" applyAlignment="0" applyProtection="0">
      <alignment vertical="center"/>
    </xf>
    <xf numFmtId="0" fontId="81" fillId="47" borderId="0" applyNumberFormat="0" applyBorder="0" applyAlignment="0" applyProtection="0">
      <alignment vertical="center"/>
    </xf>
    <xf numFmtId="0" fontId="53" fillId="64" borderId="0" applyNumberFormat="0" applyBorder="0" applyAlignment="0" applyProtection="0">
      <alignment vertical="center"/>
    </xf>
    <xf numFmtId="0" fontId="82" fillId="47" borderId="0" applyNumberFormat="0" applyBorder="0" applyAlignment="0" applyProtection="0">
      <alignment vertical="center"/>
    </xf>
    <xf numFmtId="0" fontId="82" fillId="47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65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83" fillId="46" borderId="0" applyNumberFormat="0" applyBorder="0" applyAlignment="0" applyProtection="0">
      <alignment vertical="center"/>
    </xf>
    <xf numFmtId="0" fontId="45" fillId="65" borderId="0" applyNumberFormat="0" applyBorder="0" applyAlignment="0" applyProtection="0">
      <alignment vertical="center"/>
    </xf>
    <xf numFmtId="0" fontId="84" fillId="46" borderId="0" applyNumberFormat="0" applyBorder="0" applyAlignment="0" applyProtection="0">
      <alignment vertical="center"/>
    </xf>
    <xf numFmtId="0" fontId="84" fillId="46" borderId="0" applyNumberFormat="0" applyBorder="0" applyAlignment="0" applyProtection="0">
      <alignment vertical="center"/>
    </xf>
    <xf numFmtId="0" fontId="85" fillId="0" borderId="51" applyNumberFormat="0" applyFont="0" applyFill="0" applyAlignment="0" applyProtection="0"/>
    <xf numFmtId="0" fontId="85" fillId="0" borderId="52" applyNumberFormat="0" applyFont="0" applyFill="0" applyAlignment="0" applyProtection="0"/>
    <xf numFmtId="0" fontId="85" fillId="0" borderId="53" applyNumberFormat="0" applyFont="0" applyFill="0" applyAlignment="0" applyProtection="0"/>
    <xf numFmtId="0" fontId="85" fillId="0" borderId="54" applyNumberFormat="0" applyFont="0" applyFill="0" applyAlignment="0" applyProtection="0"/>
    <xf numFmtId="0" fontId="85" fillId="0" borderId="55" applyNumberFormat="0" applyFont="0" applyFill="0" applyAlignment="0" applyProtection="0"/>
    <xf numFmtId="0" fontId="85" fillId="0" borderId="56" applyNumberFormat="0" applyFont="0" applyFill="0" applyAlignment="0" applyProtection="0"/>
    <xf numFmtId="0" fontId="85" fillId="0" borderId="57" applyNumberFormat="0" applyFont="0" applyFill="0" applyAlignment="0" applyProtection="0"/>
    <xf numFmtId="0" fontId="86" fillId="0" borderId="0" applyBorder="0" applyAlignment="0"/>
    <xf numFmtId="0" fontId="26" fillId="0" borderId="0" applyProtection="0">
      <alignment horizontal="center" textRotation="90"/>
    </xf>
    <xf numFmtId="0" fontId="26" fillId="0" borderId="0">
      <alignment horizontal="center" vertical="top" textRotation="90"/>
    </xf>
    <xf numFmtId="0" fontId="26" fillId="0" borderId="0" applyProtection="0">
      <alignment horizontal="center" vertical="center" textRotation="90"/>
    </xf>
    <xf numFmtId="192" fontId="26" fillId="43" borderId="0" applyFont="0" applyBorder="0" applyProtection="0"/>
    <xf numFmtId="193" fontId="26" fillId="45" borderId="0" applyFont="0" applyBorder="0" applyProtection="0"/>
    <xf numFmtId="194" fontId="87" fillId="0" borderId="0" applyBorder="0">
      <alignment vertical="center"/>
    </xf>
    <xf numFmtId="195" fontId="87" fillId="0" borderId="0" applyBorder="0">
      <alignment vertical="center"/>
    </xf>
    <xf numFmtId="196" fontId="87" fillId="0" borderId="0" applyBorder="0">
      <alignment vertical="center"/>
    </xf>
    <xf numFmtId="197" fontId="87" fillId="0" borderId="0" applyBorder="0">
      <alignment vertical="center"/>
    </xf>
    <xf numFmtId="198" fontId="26" fillId="0" borderId="0" applyFill="0" applyBorder="0">
      <alignment vertical="center"/>
    </xf>
    <xf numFmtId="0" fontId="88" fillId="66" borderId="0">
      <alignment vertical="top"/>
    </xf>
    <xf numFmtId="0" fontId="89" fillId="0" borderId="0"/>
    <xf numFmtId="1" fontId="90" fillId="0" borderId="0">
      <alignment vertical="top"/>
    </xf>
    <xf numFmtId="0" fontId="29" fillId="0" borderId="0">
      <alignment vertical="center"/>
    </xf>
    <xf numFmtId="199" fontId="91" fillId="0" borderId="0">
      <alignment vertical="center"/>
      <protection locked="0"/>
    </xf>
    <xf numFmtId="0" fontId="29" fillId="0" borderId="0">
      <alignment vertical="center"/>
    </xf>
    <xf numFmtId="200" fontId="26" fillId="0" borderId="0" applyBorder="0"/>
    <xf numFmtId="201" fontId="26" fillId="0" borderId="58" applyBorder="0"/>
    <xf numFmtId="201" fontId="92" fillId="0" borderId="0" applyBorder="0"/>
    <xf numFmtId="201" fontId="67" fillId="0" borderId="58" applyBorder="0"/>
    <xf numFmtId="202" fontId="26" fillId="0" borderId="0" applyBorder="0"/>
    <xf numFmtId="203" fontId="26" fillId="0" borderId="0" applyBorder="0"/>
    <xf numFmtId="199" fontId="26" fillId="0" borderId="0" applyBorder="0"/>
    <xf numFmtId="203" fontId="67" fillId="0" borderId="0" applyBorder="0"/>
    <xf numFmtId="204" fontId="26" fillId="0" borderId="0" applyBorder="0">
      <alignment horizontal="right"/>
    </xf>
    <xf numFmtId="199" fontId="93" fillId="0" borderId="0">
      <alignment vertical="center"/>
      <protection locked="0"/>
    </xf>
    <xf numFmtId="0" fontId="77" fillId="0" borderId="0" applyBorder="0"/>
    <xf numFmtId="0" fontId="94" fillId="67" borderId="30">
      <alignment vertical="center" wrapText="1" shrinkToFit="1"/>
    </xf>
    <xf numFmtId="201" fontId="95" fillId="0" borderId="0" applyBorder="0"/>
    <xf numFmtId="202" fontId="96" fillId="0" borderId="0" applyBorder="0"/>
    <xf numFmtId="203" fontId="96" fillId="0" borderId="0" applyBorder="0"/>
    <xf numFmtId="0" fontId="90" fillId="0" borderId="0">
      <alignment horizontal="left" vertical="top" wrapText="1"/>
    </xf>
    <xf numFmtId="0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41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1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97" fillId="0" borderId="0" applyNumberFormat="0" applyFill="0" applyBorder="0" applyAlignment="0" applyProtection="0"/>
    <xf numFmtId="0" fontId="31" fillId="42" borderId="46" applyNumberFormat="0" applyFont="0" applyAlignment="0" applyProtection="0">
      <alignment vertical="center"/>
    </xf>
    <xf numFmtId="6" fontId="31" fillId="0" borderId="0" applyFont="0" applyFill="0" applyBorder="0" applyAlignment="0" applyProtection="0"/>
    <xf numFmtId="0" fontId="85" fillId="0" borderId="59" applyNumberFormat="0" applyFont="0" applyFill="0" applyAlignment="0" applyProtection="0"/>
    <xf numFmtId="181" fontId="85" fillId="68" borderId="30" applyNumberFormat="0" applyFont="0" applyBorder="0" applyAlignment="0" applyProtection="0"/>
    <xf numFmtId="0" fontId="85" fillId="69" borderId="0" applyNumberFormat="0" applyFont="0" applyBorder="0" applyAlignment="0" applyProtection="0"/>
    <xf numFmtId="0" fontId="85" fillId="1" borderId="0" applyNumberFormat="0" applyFont="0" applyBorder="0" applyAlignment="0" applyProtection="0"/>
    <xf numFmtId="0" fontId="85" fillId="70" borderId="0" applyNumberFormat="0" applyFont="0" applyBorder="0" applyAlignment="0" applyProtection="0"/>
    <xf numFmtId="0" fontId="85" fillId="71" borderId="0" applyNumberFormat="0" applyFont="0" applyBorder="0" applyAlignment="0" applyProtection="0"/>
    <xf numFmtId="0" fontId="31" fillId="0" borderId="0" applyNumberFormat="0" applyFill="0" applyBorder="0" applyAlignment="0" applyProtection="0">
      <alignment horizontal="left"/>
    </xf>
    <xf numFmtId="0" fontId="85" fillId="0" borderId="60" applyNumberFormat="0" applyFont="0" applyFill="0" applyAlignment="0" applyProtection="0"/>
    <xf numFmtId="0" fontId="85" fillId="0" borderId="50" applyNumberFormat="0" applyFont="0" applyFill="0" applyAlignment="0" applyProtection="0"/>
    <xf numFmtId="0" fontId="85" fillId="0" borderId="61" applyNumberFormat="0" applyFont="0" applyFill="0" applyAlignment="0" applyProtection="0"/>
    <xf numFmtId="0" fontId="85" fillId="0" borderId="62" applyNumberFormat="0" applyFont="0" applyFill="0" applyAlignment="0" applyProtection="0"/>
    <xf numFmtId="176" fontId="98" fillId="72" borderId="13" applyNumberFormat="0" applyBorder="0" applyAlignment="0">
      <protection locked="0"/>
    </xf>
    <xf numFmtId="0" fontId="98" fillId="72" borderId="0" applyNumberFormat="0" applyBorder="0" applyAlignment="0">
      <protection locked="0"/>
    </xf>
    <xf numFmtId="176" fontId="98" fillId="72" borderId="63" applyBorder="0" applyAlignment="0">
      <protection locked="0"/>
    </xf>
    <xf numFmtId="0" fontId="99" fillId="0" borderId="0"/>
    <xf numFmtId="0" fontId="30" fillId="0" borderId="0" applyNumberFormat="0" applyFill="0" applyBorder="0" applyAlignment="0" applyProtection="0"/>
    <xf numFmtId="0" fontId="40" fillId="0" borderId="0"/>
    <xf numFmtId="0" fontId="100" fillId="0" borderId="0">
      <alignment vertical="center"/>
    </xf>
    <xf numFmtId="0" fontId="60" fillId="0" borderId="0"/>
    <xf numFmtId="0" fontId="30" fillId="0" borderId="0"/>
    <xf numFmtId="0" fontId="60" fillId="0" borderId="0"/>
    <xf numFmtId="0" fontId="31" fillId="0" borderId="0"/>
    <xf numFmtId="0" fontId="60" fillId="0" borderId="0"/>
    <xf numFmtId="0" fontId="60" fillId="0" borderId="0">
      <alignment vertical="center"/>
    </xf>
    <xf numFmtId="0" fontId="99" fillId="0" borderId="0"/>
    <xf numFmtId="0" fontId="77" fillId="0" borderId="0"/>
    <xf numFmtId="0" fontId="31" fillId="0" borderId="0">
      <alignment vertical="center"/>
    </xf>
    <xf numFmtId="0" fontId="60" fillId="0" borderId="0">
      <alignment vertical="center"/>
    </xf>
    <xf numFmtId="0" fontId="99" fillId="0" borderId="0">
      <alignment vertical="center"/>
    </xf>
    <xf numFmtId="0" fontId="86" fillId="0" borderId="0"/>
    <xf numFmtId="0" fontId="31" fillId="0" borderId="0">
      <alignment horizontal="center" vertical="center"/>
    </xf>
    <xf numFmtId="0" fontId="31" fillId="0" borderId="0">
      <alignment vertical="center"/>
    </xf>
    <xf numFmtId="0" fontId="77" fillId="0" borderId="0">
      <alignment vertical="center"/>
    </xf>
    <xf numFmtId="0" fontId="101" fillId="0" borderId="0"/>
    <xf numFmtId="205" fontId="102" fillId="0" borderId="64"/>
    <xf numFmtId="0" fontId="77" fillId="0" borderId="0">
      <alignment vertical="center"/>
    </xf>
    <xf numFmtId="0" fontId="103" fillId="0" borderId="0"/>
    <xf numFmtId="183" fontId="26" fillId="42" borderId="0" applyFont="0" applyBorder="0" applyProtection="0">
      <alignment horizontal="center"/>
    </xf>
    <xf numFmtId="206" fontId="31" fillId="0" borderId="0" applyFont="0" applyFill="0" applyBorder="0" applyAlignment="0" applyProtection="0"/>
    <xf numFmtId="207" fontId="31" fillId="0" borderId="0" applyFont="0" applyFill="0" applyBorder="0" applyAlignment="0" applyProtection="0"/>
    <xf numFmtId="0" fontId="104" fillId="0" borderId="0"/>
    <xf numFmtId="0" fontId="105" fillId="2" borderId="0" applyNumberFormat="0" applyBorder="0" applyAlignment="0" applyProtection="0">
      <alignment vertical="center"/>
    </xf>
    <xf numFmtId="208" fontId="31" fillId="0" borderId="0" applyFont="0" applyFill="0" applyBorder="0" applyAlignment="0" applyProtection="0"/>
    <xf numFmtId="209" fontId="31" fillId="0" borderId="0" applyFont="0" applyFill="0" applyBorder="0" applyAlignment="0" applyProtection="0"/>
    <xf numFmtId="38" fontId="31" fillId="0" borderId="0" applyFont="0" applyFill="0" applyBorder="0" applyAlignment="0" applyProtection="0"/>
    <xf numFmtId="40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106" fillId="0" borderId="0"/>
    <xf numFmtId="0" fontId="43" fillId="58" borderId="0" applyNumberFormat="0" applyBorder="0" applyAlignment="0" applyProtection="0">
      <alignment vertical="center"/>
    </xf>
    <xf numFmtId="0" fontId="43" fillId="59" borderId="0" applyNumberFormat="0" applyBorder="0" applyAlignment="0" applyProtection="0">
      <alignment vertical="center"/>
    </xf>
    <xf numFmtId="0" fontId="43" fillId="60" borderId="0" applyNumberFormat="0" applyBorder="0" applyAlignment="0" applyProtection="0">
      <alignment vertical="center"/>
    </xf>
    <xf numFmtId="0" fontId="43" fillId="55" borderId="0" applyNumberFormat="0" applyBorder="0" applyAlignment="0" applyProtection="0">
      <alignment vertical="center"/>
    </xf>
    <xf numFmtId="0" fontId="43" fillId="56" borderId="0" applyNumberFormat="0" applyBorder="0" applyAlignment="0" applyProtection="0">
      <alignment vertical="center"/>
    </xf>
    <xf numFmtId="0" fontId="43" fillId="61" borderId="0" applyNumberFormat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107" fillId="0" borderId="42" applyNumberFormat="0" applyFill="0" applyAlignment="0" applyProtection="0">
      <alignment vertical="center"/>
    </xf>
    <xf numFmtId="0" fontId="108" fillId="0" borderId="43" applyNumberFormat="0" applyFill="0" applyAlignment="0" applyProtection="0">
      <alignment vertical="center"/>
    </xf>
    <xf numFmtId="0" fontId="109" fillId="0" borderId="44" applyNumberFormat="0" applyFill="0" applyAlignment="0" applyProtection="0">
      <alignment vertical="center"/>
    </xf>
    <xf numFmtId="0" fontId="109" fillId="0" borderId="0" applyNumberFormat="0" applyFill="0" applyBorder="0" applyAlignment="0" applyProtection="0">
      <alignment vertical="center"/>
    </xf>
    <xf numFmtId="0" fontId="110" fillId="0" borderId="0" applyNumberFormat="0" applyFill="0" applyBorder="0" applyAlignment="0" applyProtection="0">
      <alignment vertical="center"/>
    </xf>
    <xf numFmtId="0" fontId="111" fillId="62" borderId="39" applyNumberFormat="0" applyAlignment="0" applyProtection="0">
      <alignment vertical="center"/>
    </xf>
    <xf numFmtId="0" fontId="112" fillId="0" borderId="48" applyNumberFormat="0" applyFill="0" applyAlignment="0" applyProtection="0">
      <alignment vertical="center"/>
    </xf>
    <xf numFmtId="0" fontId="113" fillId="44" borderId="38" applyNumberFormat="0" applyAlignment="0" applyProtection="0">
      <alignment vertical="center"/>
    </xf>
    <xf numFmtId="42" fontId="31" fillId="0" borderId="0" applyFont="0" applyFill="0" applyBorder="0" applyAlignment="0" applyProtection="0"/>
    <xf numFmtId="44" fontId="31" fillId="0" borderId="0" applyFont="0" applyFill="0" applyBorder="0" applyAlignment="0" applyProtection="0"/>
    <xf numFmtId="0" fontId="114" fillId="44" borderId="47" applyNumberFormat="0" applyAlignment="0" applyProtection="0">
      <alignment vertical="center"/>
    </xf>
    <xf numFmtId="0" fontId="115" fillId="49" borderId="38" applyNumberFormat="0" applyAlignment="0" applyProtection="0">
      <alignment vertical="center"/>
    </xf>
    <xf numFmtId="0" fontId="116" fillId="63" borderId="0" applyNumberFormat="0" applyBorder="0" applyAlignment="0" applyProtection="0">
      <alignment vertical="center"/>
    </xf>
    <xf numFmtId="0" fontId="117" fillId="0" borderId="0"/>
    <xf numFmtId="0" fontId="118" fillId="0" borderId="45" applyNumberFormat="0" applyFill="0" applyAlignment="0" applyProtection="0">
      <alignment vertical="center"/>
    </xf>
  </cellStyleXfs>
  <cellXfs count="225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33" borderId="12" xfId="0" applyFill="1" applyBorder="1" applyAlignment="1">
      <alignment horizontal="right" vertical="center"/>
    </xf>
    <xf numFmtId="0" fontId="0" fillId="33" borderId="13" xfId="0" applyFill="1" applyBorder="1" applyAlignment="1">
      <alignment horizontal="right" vertical="center"/>
    </xf>
    <xf numFmtId="0" fontId="0" fillId="33" borderId="0" xfId="0" applyFill="1" applyBorder="1" applyAlignment="1">
      <alignment horizontal="right" vertical="center"/>
    </xf>
    <xf numFmtId="0" fontId="0" fillId="33" borderId="14" xfId="0" applyFill="1" applyBorder="1" applyAlignment="1">
      <alignment horizontal="right" vertical="center"/>
    </xf>
    <xf numFmtId="0" fontId="0" fillId="0" borderId="0" xfId="0" applyFill="1" applyAlignment="1">
      <alignment horizontal="righ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right" vertical="center"/>
    </xf>
    <xf numFmtId="0" fontId="20" fillId="0" borderId="0" xfId="0" applyFont="1" applyFill="1" applyAlignment="1">
      <alignment horizontal="right"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0" fillId="0" borderId="10" xfId="0" applyFill="1" applyBorder="1" applyAlignment="1">
      <alignment horizontal="right" vertical="center"/>
    </xf>
    <xf numFmtId="0" fontId="0" fillId="0" borderId="12" xfId="0" applyFill="1" applyBorder="1" applyAlignment="1">
      <alignment horizontal="right" vertical="center"/>
    </xf>
    <xf numFmtId="0" fontId="0" fillId="0" borderId="12" xfId="0" applyBorder="1" applyAlignment="1">
      <alignment horizontal="right" vertical="center"/>
    </xf>
    <xf numFmtId="0" fontId="0" fillId="0" borderId="11" xfId="0" applyFill="1" applyBorder="1" applyAlignment="1">
      <alignment horizontal="right" vertical="center"/>
    </xf>
    <xf numFmtId="0" fontId="0" fillId="0" borderId="13" xfId="0" applyFill="1" applyBorder="1" applyAlignment="1">
      <alignment horizontal="right" vertical="center"/>
    </xf>
    <xf numFmtId="0" fontId="0" fillId="34" borderId="0" xfId="0" applyFill="1" applyBorder="1" applyAlignment="1">
      <alignment horizontal="right" vertical="center"/>
    </xf>
    <xf numFmtId="0" fontId="0" fillId="34" borderId="14" xfId="0" applyFill="1" applyBorder="1" applyAlignment="1">
      <alignment horizontal="right" vertical="center"/>
    </xf>
    <xf numFmtId="0" fontId="0" fillId="34" borderId="12" xfId="0" applyFill="1" applyBorder="1" applyAlignment="1">
      <alignment horizontal="right" vertical="center"/>
    </xf>
    <xf numFmtId="0" fontId="0" fillId="34" borderId="13" xfId="0" applyFill="1" applyBorder="1" applyAlignment="1">
      <alignment horizontal="right" vertical="center"/>
    </xf>
    <xf numFmtId="0" fontId="0" fillId="35" borderId="0" xfId="0" applyFill="1" applyBorder="1" applyAlignment="1">
      <alignment horizontal="right" vertical="center"/>
    </xf>
    <xf numFmtId="0" fontId="0" fillId="35" borderId="14" xfId="0" applyFill="1" applyBorder="1" applyAlignment="1">
      <alignment horizontal="right" vertical="center"/>
    </xf>
    <xf numFmtId="0" fontId="0" fillId="35" borderId="12" xfId="0" applyFill="1" applyBorder="1" applyAlignment="1">
      <alignment horizontal="right" vertical="center"/>
    </xf>
    <xf numFmtId="0" fontId="0" fillId="35" borderId="13" xfId="0" applyFill="1" applyBorder="1" applyAlignment="1">
      <alignment horizontal="right" vertical="center"/>
    </xf>
    <xf numFmtId="0" fontId="0" fillId="36" borderId="0" xfId="0" applyFill="1" applyBorder="1" applyAlignment="1">
      <alignment horizontal="right" vertical="center"/>
    </xf>
    <xf numFmtId="0" fontId="0" fillId="36" borderId="14" xfId="0" applyFill="1" applyBorder="1" applyAlignment="1">
      <alignment horizontal="right" vertical="center"/>
    </xf>
    <xf numFmtId="0" fontId="0" fillId="36" borderId="12" xfId="0" applyFill="1" applyBorder="1" applyAlignment="1">
      <alignment horizontal="right" vertical="center"/>
    </xf>
    <xf numFmtId="0" fontId="0" fillId="36" borderId="13" xfId="0" applyFill="1" applyBorder="1" applyAlignment="1">
      <alignment horizontal="right" vertical="center"/>
    </xf>
    <xf numFmtId="0" fontId="0" fillId="37" borderId="0" xfId="0" applyFill="1" applyBorder="1" applyAlignment="1">
      <alignment horizontal="right" vertical="center"/>
    </xf>
    <xf numFmtId="0" fontId="0" fillId="37" borderId="14" xfId="0" applyFill="1" applyBorder="1" applyAlignment="1">
      <alignment horizontal="right" vertical="center"/>
    </xf>
    <xf numFmtId="0" fontId="23" fillId="35" borderId="10" xfId="0" applyFont="1" applyFill="1" applyBorder="1" applyAlignment="1">
      <alignment horizontal="right" vertical="center"/>
    </xf>
    <xf numFmtId="0" fontId="23" fillId="35" borderId="12" xfId="0" applyFont="1" applyFill="1" applyBorder="1" applyAlignment="1">
      <alignment horizontal="right" vertical="center"/>
    </xf>
    <xf numFmtId="0" fontId="24" fillId="35" borderId="10" xfId="0" applyFont="1" applyFill="1" applyBorder="1" applyAlignment="1">
      <alignment horizontal="right" vertical="center"/>
    </xf>
    <xf numFmtId="0" fontId="24" fillId="35" borderId="0" xfId="0" applyFont="1" applyFill="1" applyBorder="1" applyAlignment="1">
      <alignment horizontal="right" vertical="center"/>
    </xf>
    <xf numFmtId="0" fontId="24" fillId="35" borderId="12" xfId="0" applyFont="1" applyFill="1" applyBorder="1" applyAlignment="1">
      <alignment horizontal="right" vertical="center"/>
    </xf>
    <xf numFmtId="0" fontId="24" fillId="35" borderId="0" xfId="0" applyFont="1" applyFill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23" fillId="38" borderId="10" xfId="0" applyFont="1" applyFill="1" applyBorder="1" applyAlignment="1">
      <alignment horizontal="right" vertical="center"/>
    </xf>
    <xf numFmtId="0" fontId="23" fillId="38" borderId="12" xfId="0" applyFont="1" applyFill="1" applyBorder="1" applyAlignment="1">
      <alignment horizontal="right" vertical="center"/>
    </xf>
    <xf numFmtId="1" fontId="23" fillId="38" borderId="0" xfId="0" applyNumberFormat="1" applyFont="1" applyFill="1" applyBorder="1" applyAlignment="1">
      <alignment horizontal="right" vertical="center"/>
    </xf>
    <xf numFmtId="1" fontId="20" fillId="0" borderId="0" xfId="0" applyNumberFormat="1" applyFont="1" applyAlignment="1">
      <alignment horizontal="right" vertical="center"/>
    </xf>
    <xf numFmtId="176" fontId="0" fillId="0" borderId="0" xfId="0" applyNumberFormat="1">
      <alignment vertical="center"/>
    </xf>
    <xf numFmtId="0" fontId="0" fillId="0" borderId="0" xfId="0" applyBorder="1">
      <alignment vertical="center"/>
    </xf>
    <xf numFmtId="0" fontId="0" fillId="0" borderId="12" xfId="0" applyBorder="1">
      <alignment vertical="center"/>
    </xf>
    <xf numFmtId="0" fontId="0" fillId="0" borderId="10" xfId="0" applyBorder="1">
      <alignment vertical="center"/>
    </xf>
    <xf numFmtId="176" fontId="0" fillId="0" borderId="0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24" fillId="35" borderId="10" xfId="0" applyNumberFormat="1" applyFont="1" applyFill="1" applyBorder="1" applyAlignment="1">
      <alignment horizontal="right" vertical="center"/>
    </xf>
    <xf numFmtId="176" fontId="24" fillId="35" borderId="0" xfId="0" applyNumberFormat="1" applyFont="1" applyFill="1" applyBorder="1" applyAlignment="1">
      <alignment horizontal="right" vertical="center"/>
    </xf>
    <xf numFmtId="176" fontId="24" fillId="35" borderId="12" xfId="0" applyNumberFormat="1" applyFont="1" applyFill="1" applyBorder="1" applyAlignment="1">
      <alignment horizontal="right" vertical="center"/>
    </xf>
    <xf numFmtId="176" fontId="23" fillId="38" borderId="0" xfId="0" applyNumberFormat="1" applyFont="1" applyFill="1" applyBorder="1" applyAlignment="1">
      <alignment horizontal="right" vertical="center"/>
    </xf>
    <xf numFmtId="176" fontId="23" fillId="38" borderId="12" xfId="0" applyNumberFormat="1" applyFont="1" applyFill="1" applyBorder="1" applyAlignment="1">
      <alignment horizontal="right"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37" borderId="12" xfId="0" applyFill="1" applyBorder="1" applyAlignment="1">
      <alignment horizontal="right" vertical="center"/>
    </xf>
    <xf numFmtId="0" fontId="0" fillId="37" borderId="13" xfId="0" applyFill="1" applyBorder="1" applyAlignment="1">
      <alignment horizontal="right" vertical="center"/>
    </xf>
    <xf numFmtId="176" fontId="24" fillId="35" borderId="0" xfId="0" applyNumberFormat="1" applyFont="1" applyFill="1" applyAlignment="1">
      <alignment horizontal="right" vertical="center"/>
    </xf>
    <xf numFmtId="1" fontId="24" fillId="35" borderId="10" xfId="0" applyNumberFormat="1" applyFont="1" applyFill="1" applyBorder="1" applyAlignment="1">
      <alignment horizontal="right" vertical="center"/>
    </xf>
    <xf numFmtId="1" fontId="24" fillId="35" borderId="0" xfId="0" applyNumberFormat="1" applyFont="1" applyFill="1" applyBorder="1" applyAlignment="1">
      <alignment horizontal="right" vertical="center"/>
    </xf>
    <xf numFmtId="1" fontId="24" fillId="35" borderId="12" xfId="0" applyNumberFormat="1" applyFont="1" applyFill="1" applyBorder="1" applyAlignment="1">
      <alignment horizontal="right" vertical="center"/>
    </xf>
    <xf numFmtId="1" fontId="24" fillId="35" borderId="0" xfId="0" applyNumberFormat="1" applyFont="1" applyFill="1" applyAlignment="1">
      <alignment horizontal="right" vertical="center"/>
    </xf>
    <xf numFmtId="2" fontId="24" fillId="35" borderId="10" xfId="0" applyNumberFormat="1" applyFont="1" applyFill="1" applyBorder="1" applyAlignment="1">
      <alignment horizontal="right" vertical="center"/>
    </xf>
    <xf numFmtId="2" fontId="24" fillId="35" borderId="0" xfId="0" applyNumberFormat="1" applyFont="1" applyFill="1" applyBorder="1" applyAlignment="1">
      <alignment horizontal="right" vertical="center"/>
    </xf>
    <xf numFmtId="2" fontId="24" fillId="35" borderId="12" xfId="0" applyNumberFormat="1" applyFont="1" applyFill="1" applyBorder="1" applyAlignment="1">
      <alignment horizontal="right" vertical="center"/>
    </xf>
    <xf numFmtId="2" fontId="24" fillId="35" borderId="0" xfId="0" applyNumberFormat="1" applyFont="1" applyFill="1" applyAlignment="1">
      <alignment horizontal="right" vertical="center"/>
    </xf>
    <xf numFmtId="1" fontId="23" fillId="38" borderId="10" xfId="0" applyNumberFormat="1" applyFont="1" applyFill="1" applyBorder="1" applyAlignment="1">
      <alignment horizontal="right" vertical="center"/>
    </xf>
    <xf numFmtId="1" fontId="23" fillId="38" borderId="12" xfId="0" applyNumberFormat="1" applyFont="1" applyFill="1" applyBorder="1" applyAlignment="1">
      <alignment horizontal="right" vertical="center"/>
    </xf>
    <xf numFmtId="1" fontId="23" fillId="38" borderId="0" xfId="0" applyNumberFormat="1" applyFont="1" applyFill="1" applyAlignment="1">
      <alignment horizontal="right" vertical="center"/>
    </xf>
    <xf numFmtId="0" fontId="0" fillId="39" borderId="0" xfId="0" applyFill="1" applyBorder="1" applyAlignment="1">
      <alignment horizontal="right" vertical="center"/>
    </xf>
    <xf numFmtId="0" fontId="0" fillId="39" borderId="14" xfId="0" applyFill="1" applyBorder="1" applyAlignment="1">
      <alignment horizontal="right" vertical="center"/>
    </xf>
    <xf numFmtId="0" fontId="0" fillId="39" borderId="12" xfId="0" applyFill="1" applyBorder="1" applyAlignment="1">
      <alignment horizontal="right" vertical="center"/>
    </xf>
    <xf numFmtId="0" fontId="0" fillId="39" borderId="13" xfId="0" applyFill="1" applyBorder="1" applyAlignment="1">
      <alignment horizontal="right" vertical="center"/>
    </xf>
    <xf numFmtId="0" fontId="0" fillId="40" borderId="0" xfId="0" applyFill="1" applyBorder="1" applyAlignment="1">
      <alignment horizontal="right" vertical="center"/>
    </xf>
    <xf numFmtId="0" fontId="0" fillId="40" borderId="14" xfId="0" applyFill="1" applyBorder="1" applyAlignment="1">
      <alignment horizontal="right" vertical="center"/>
    </xf>
    <xf numFmtId="0" fontId="0" fillId="40" borderId="12" xfId="0" applyFill="1" applyBorder="1" applyAlignment="1">
      <alignment horizontal="right" vertical="center"/>
    </xf>
    <xf numFmtId="0" fontId="0" fillId="40" borderId="13" xfId="0" applyFill="1" applyBorder="1" applyAlignment="1">
      <alignment horizontal="right" vertical="center"/>
    </xf>
    <xf numFmtId="0" fontId="20" fillId="0" borderId="0" xfId="0" applyFont="1" applyFill="1" applyAlignment="1">
      <alignment horizontal="left" vertical="center"/>
    </xf>
    <xf numFmtId="0" fontId="24" fillId="0" borderId="0" xfId="0" applyFont="1" applyAlignment="1">
      <alignment horizontal="right" vertical="center"/>
    </xf>
    <xf numFmtId="0" fontId="24" fillId="0" borderId="0" xfId="0" applyFont="1" applyFill="1" applyAlignment="1">
      <alignment horizontal="right" vertical="center"/>
    </xf>
    <xf numFmtId="2" fontId="24" fillId="0" borderId="0" xfId="0" applyNumberFormat="1" applyFont="1" applyFill="1" applyAlignment="1">
      <alignment horizontal="right" vertical="center"/>
    </xf>
    <xf numFmtId="2" fontId="25" fillId="0" borderId="0" xfId="0" applyNumberFormat="1" applyFont="1" applyAlignment="1">
      <alignment horizontal="right" vertical="center"/>
    </xf>
    <xf numFmtId="0" fontId="25" fillId="0" borderId="0" xfId="0" applyFont="1" applyAlignment="1">
      <alignment horizontal="right" vertical="center"/>
    </xf>
    <xf numFmtId="2" fontId="25" fillId="0" borderId="0" xfId="0" applyNumberFormat="1" applyFont="1" applyFill="1" applyAlignment="1">
      <alignment horizontal="right" vertical="center"/>
    </xf>
    <xf numFmtId="0" fontId="25" fillId="0" borderId="0" xfId="0" applyFont="1" applyFill="1" applyAlignment="1">
      <alignment horizontal="right" vertical="center"/>
    </xf>
    <xf numFmtId="2" fontId="25" fillId="0" borderId="12" xfId="0" applyNumberFormat="1" applyFont="1" applyFill="1" applyBorder="1" applyAlignment="1">
      <alignment horizontal="right" vertical="center"/>
    </xf>
    <xf numFmtId="2" fontId="25" fillId="0" borderId="12" xfId="0" applyNumberFormat="1" applyFont="1" applyBorder="1" applyAlignment="1">
      <alignment horizontal="right" vertical="center"/>
    </xf>
    <xf numFmtId="0" fontId="25" fillId="0" borderId="12" xfId="0" applyFont="1" applyBorder="1" applyAlignment="1">
      <alignment horizontal="right" vertical="center"/>
    </xf>
    <xf numFmtId="1" fontId="24" fillId="0" borderId="0" xfId="0" applyNumberFormat="1" applyFont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2" fontId="25" fillId="0" borderId="0" xfId="0" applyNumberFormat="1" applyFont="1" applyBorder="1" applyAlignment="1">
      <alignment horizontal="right" vertical="center"/>
    </xf>
    <xf numFmtId="0" fontId="0" fillId="0" borderId="0" xfId="0" applyBorder="1" applyAlignment="1">
      <alignment horizontal="left" vertical="center"/>
    </xf>
    <xf numFmtId="0" fontId="0" fillId="0" borderId="15" xfId="0" applyBorder="1" applyAlignment="1">
      <alignment horizontal="right" vertical="center"/>
    </xf>
    <xf numFmtId="176" fontId="20" fillId="0" borderId="0" xfId="0" applyNumberFormat="1" applyFont="1" applyAlignment="1">
      <alignment horizontal="right" vertical="center"/>
    </xf>
    <xf numFmtId="0" fontId="29" fillId="0" borderId="0" xfId="48"/>
    <xf numFmtId="0" fontId="26" fillId="0" borderId="0" xfId="48" applyFont="1" applyAlignment="1">
      <alignment vertical="center"/>
    </xf>
    <xf numFmtId="0" fontId="26" fillId="0" borderId="0" xfId="48" applyFont="1" applyBorder="1" applyAlignment="1">
      <alignment horizontal="center" vertical="center"/>
    </xf>
    <xf numFmtId="0" fontId="26" fillId="0" borderId="0" xfId="48" applyFont="1"/>
    <xf numFmtId="0" fontId="24" fillId="0" borderId="0" xfId="42" applyFont="1" applyFill="1" applyBorder="1" applyAlignment="1">
      <alignment vertical="center"/>
    </xf>
    <xf numFmtId="0" fontId="24" fillId="0" borderId="0" xfId="42" applyFont="1" applyFill="1" applyBorder="1" applyAlignment="1">
      <alignment horizontal="center" vertical="center"/>
    </xf>
    <xf numFmtId="0" fontId="24" fillId="0" borderId="0" xfId="42" applyFont="1" applyFill="1" applyAlignment="1">
      <alignment vertical="center"/>
    </xf>
    <xf numFmtId="0" fontId="24" fillId="0" borderId="28" xfId="42" applyFont="1" applyFill="1" applyBorder="1" applyAlignment="1">
      <alignment horizontal="center" vertical="center"/>
    </xf>
    <xf numFmtId="0" fontId="24" fillId="0" borderId="21" xfId="42" applyFont="1" applyFill="1" applyBorder="1" applyAlignment="1">
      <alignment horizontal="center" vertical="center" wrapText="1"/>
    </xf>
    <xf numFmtId="0" fontId="24" fillId="0" borderId="22" xfId="42" applyNumberFormat="1" applyFont="1" applyFill="1" applyBorder="1" applyAlignment="1">
      <alignment vertical="center"/>
    </xf>
    <xf numFmtId="0" fontId="24" fillId="0" borderId="13" xfId="42" applyNumberFormat="1" applyFont="1" applyFill="1" applyBorder="1" applyAlignment="1">
      <alignment horizontal="center" vertical="center"/>
    </xf>
    <xf numFmtId="178" fontId="24" fillId="0" borderId="29" xfId="42" quotePrefix="1" applyNumberFormat="1" applyFont="1" applyFill="1" applyBorder="1" applyAlignment="1" applyProtection="1">
      <alignment vertical="center"/>
    </xf>
    <xf numFmtId="177" fontId="24" fillId="0" borderId="28" xfId="43" quotePrefix="1" applyNumberFormat="1" applyFont="1" applyFill="1" applyBorder="1" applyAlignment="1">
      <alignment vertical="center"/>
    </xf>
    <xf numFmtId="0" fontId="24" fillId="0" borderId="20" xfId="42" applyNumberFormat="1" applyFont="1" applyFill="1" applyBorder="1" applyAlignment="1">
      <alignment horizontal="center" vertical="center"/>
    </xf>
    <xf numFmtId="0" fontId="24" fillId="0" borderId="23" xfId="42" applyNumberFormat="1" applyFont="1" applyFill="1" applyBorder="1" applyAlignment="1">
      <alignment vertical="center"/>
    </xf>
    <xf numFmtId="0" fontId="24" fillId="0" borderId="20" xfId="42" quotePrefix="1" applyNumberFormat="1" applyFont="1" applyFill="1" applyBorder="1" applyAlignment="1">
      <alignment horizontal="center" vertical="center"/>
    </xf>
    <xf numFmtId="0" fontId="24" fillId="0" borderId="32" xfId="42" applyFont="1" applyFill="1" applyBorder="1" applyAlignment="1">
      <alignment horizontal="center" vertical="center"/>
    </xf>
    <xf numFmtId="178" fontId="24" fillId="0" borderId="36" xfId="42" quotePrefix="1" applyNumberFormat="1" applyFont="1" applyFill="1" applyBorder="1" applyAlignment="1" applyProtection="1">
      <alignment vertical="center"/>
    </xf>
    <xf numFmtId="177" fontId="24" fillId="0" borderId="32" xfId="43" quotePrefix="1" applyNumberFormat="1" applyFont="1" applyFill="1" applyBorder="1" applyAlignment="1">
      <alignment vertical="center"/>
    </xf>
    <xf numFmtId="0" fontId="24" fillId="0" borderId="15" xfId="42" applyNumberFormat="1" applyFont="1" applyFill="1" applyBorder="1" applyAlignment="1">
      <alignment horizontal="left" vertical="center"/>
    </xf>
    <xf numFmtId="0" fontId="24" fillId="0" borderId="27" xfId="42" quotePrefix="1" applyFont="1" applyFill="1" applyBorder="1" applyAlignment="1">
      <alignment horizontal="center" vertical="center"/>
    </xf>
    <xf numFmtId="0" fontId="24" fillId="0" borderId="22" xfId="42" applyNumberFormat="1" applyFont="1" applyFill="1" applyBorder="1" applyAlignment="1">
      <alignment horizontal="left" vertical="center"/>
    </xf>
    <xf numFmtId="0" fontId="24" fillId="0" borderId="28" xfId="42" quotePrefix="1" applyFont="1" applyFill="1" applyBorder="1" applyAlignment="1">
      <alignment horizontal="center" vertical="center"/>
    </xf>
    <xf numFmtId="0" fontId="24" fillId="0" borderId="22" xfId="42" applyFont="1" applyFill="1" applyBorder="1" applyAlignment="1">
      <alignment horizontal="left" vertical="center"/>
    </xf>
    <xf numFmtId="0" fontId="24" fillId="0" borderId="20" xfId="42" applyFont="1" applyFill="1" applyBorder="1" applyAlignment="1">
      <alignment horizontal="center" vertical="center"/>
    </xf>
    <xf numFmtId="0" fontId="24" fillId="0" borderId="10" xfId="42" applyFont="1" applyFill="1" applyBorder="1" applyAlignment="1">
      <alignment vertical="center"/>
    </xf>
    <xf numFmtId="0" fontId="24" fillId="0" borderId="0" xfId="42" applyFont="1" applyFill="1" applyAlignment="1">
      <alignment horizontal="center" vertical="center"/>
    </xf>
    <xf numFmtId="0" fontId="24" fillId="0" borderId="0" xfId="48" applyFont="1"/>
    <xf numFmtId="0" fontId="24" fillId="0" borderId="16" xfId="48" applyFont="1" applyBorder="1"/>
    <xf numFmtId="1" fontId="24" fillId="0" borderId="16" xfId="48" applyNumberFormat="1" applyFont="1" applyBorder="1"/>
    <xf numFmtId="1" fontId="24" fillId="0" borderId="0" xfId="48" applyNumberFormat="1" applyFont="1" applyAlignment="1">
      <alignment horizontal="right"/>
    </xf>
    <xf numFmtId="1" fontId="24" fillId="0" borderId="0" xfId="48" applyNumberFormat="1" applyFont="1"/>
    <xf numFmtId="0" fontId="24" fillId="0" borderId="12" xfId="48" applyFont="1" applyBorder="1" applyAlignment="1">
      <alignment vertical="center"/>
    </xf>
    <xf numFmtId="0" fontId="24" fillId="0" borderId="0" xfId="48" applyFont="1" applyAlignment="1">
      <alignment horizontal="right" vertical="center"/>
    </xf>
    <xf numFmtId="0" fontId="24" fillId="0" borderId="0" xfId="48" applyFont="1" applyBorder="1" applyAlignment="1">
      <alignment vertical="center"/>
    </xf>
    <xf numFmtId="0" fontId="24" fillId="0" borderId="0" xfId="48" applyFont="1" applyAlignment="1">
      <alignment vertical="center"/>
    </xf>
    <xf numFmtId="3" fontId="24" fillId="0" borderId="0" xfId="48" applyNumberFormat="1" applyFont="1" applyBorder="1" applyAlignment="1">
      <alignment horizontal="center" vertical="center"/>
    </xf>
    <xf numFmtId="0" fontId="24" fillId="0" borderId="12" xfId="48" applyFont="1" applyBorder="1" applyAlignment="1">
      <alignment horizontal="right"/>
    </xf>
    <xf numFmtId="177" fontId="24" fillId="73" borderId="28" xfId="43" quotePrefix="1" applyNumberFormat="1" applyFont="1" applyFill="1" applyBorder="1" applyAlignment="1">
      <alignment horizontal="right" vertical="center"/>
    </xf>
    <xf numFmtId="177" fontId="24" fillId="73" borderId="32" xfId="43" quotePrefix="1" applyNumberFormat="1" applyFont="1" applyFill="1" applyBorder="1" applyAlignment="1">
      <alignment horizontal="right" vertical="center"/>
    </xf>
    <xf numFmtId="0" fontId="24" fillId="0" borderId="21" xfId="48" applyFont="1" applyBorder="1" applyAlignment="1">
      <alignment vertical="center"/>
    </xf>
    <xf numFmtId="0" fontId="24" fillId="0" borderId="21" xfId="48" applyFont="1" applyBorder="1" applyAlignment="1">
      <alignment horizontal="center" vertical="center"/>
    </xf>
    <xf numFmtId="0" fontId="24" fillId="73" borderId="21" xfId="48" applyFont="1" applyFill="1" applyBorder="1" applyAlignment="1">
      <alignment horizontal="center" vertical="center"/>
    </xf>
    <xf numFmtId="0" fontId="23" fillId="38" borderId="21" xfId="48" applyFont="1" applyFill="1" applyBorder="1" applyAlignment="1">
      <alignment horizontal="center" vertical="center"/>
    </xf>
    <xf numFmtId="0" fontId="24" fillId="0" borderId="27" xfId="48" applyFont="1" applyBorder="1" applyAlignment="1">
      <alignment horizontal="center" vertical="center"/>
    </xf>
    <xf numFmtId="0" fontId="24" fillId="73" borderId="27" xfId="48" applyFont="1" applyFill="1" applyBorder="1" applyAlignment="1">
      <alignment horizontal="center" vertical="center"/>
    </xf>
    <xf numFmtId="0" fontId="23" fillId="38" borderId="27" xfId="48" applyFont="1" applyFill="1" applyBorder="1" applyAlignment="1">
      <alignment horizontal="center" vertical="center"/>
    </xf>
    <xf numFmtId="0" fontId="24" fillId="0" borderId="28" xfId="48" applyFont="1" applyBorder="1" applyAlignment="1">
      <alignment horizontal="left" vertical="center"/>
    </xf>
    <xf numFmtId="0" fontId="24" fillId="0" borderId="22" xfId="48" applyFont="1" applyBorder="1" applyAlignment="1">
      <alignment vertical="center"/>
    </xf>
    <xf numFmtId="0" fontId="24" fillId="0" borderId="16" xfId="48" applyFont="1" applyBorder="1" applyAlignment="1">
      <alignment vertical="center"/>
    </xf>
    <xf numFmtId="1" fontId="24" fillId="0" borderId="16" xfId="48" applyNumberFormat="1" applyFont="1" applyBorder="1" applyAlignment="1">
      <alignment horizontal="right" vertical="center"/>
    </xf>
    <xf numFmtId="1" fontId="24" fillId="0" borderId="22" xfId="48" applyNumberFormat="1" applyFont="1" applyBorder="1" applyAlignment="1">
      <alignment horizontal="right" vertical="center"/>
    </xf>
    <xf numFmtId="1" fontId="24" fillId="0" borderId="28" xfId="48" applyNumberFormat="1" applyFont="1" applyFill="1" applyBorder="1" applyAlignment="1">
      <alignment horizontal="right" vertical="center"/>
    </xf>
    <xf numFmtId="1" fontId="24" fillId="73" borderId="28" xfId="48" applyNumberFormat="1" applyFont="1" applyFill="1" applyBorder="1" applyAlignment="1">
      <alignment horizontal="right" vertical="center"/>
    </xf>
    <xf numFmtId="1" fontId="23" fillId="38" borderId="28" xfId="48" applyNumberFormat="1" applyFont="1" applyFill="1" applyBorder="1" applyAlignment="1">
      <alignment horizontal="right" vertical="center"/>
    </xf>
    <xf numFmtId="0" fontId="24" fillId="0" borderId="28" xfId="48" applyFont="1" applyFill="1" applyBorder="1" applyAlignment="1">
      <alignment horizontal="right" vertical="center"/>
    </xf>
    <xf numFmtId="3" fontId="24" fillId="0" borderId="28" xfId="48" applyNumberFormat="1" applyFont="1" applyBorder="1" applyAlignment="1">
      <alignment horizontal="right" vertical="center"/>
    </xf>
    <xf numFmtId="3" fontId="24" fillId="73" borderId="28" xfId="48" applyNumberFormat="1" applyFont="1" applyFill="1" applyBorder="1" applyAlignment="1">
      <alignment horizontal="right" vertical="center"/>
    </xf>
    <xf numFmtId="0" fontId="24" fillId="0" borderId="21" xfId="48" applyFont="1" applyBorder="1" applyAlignment="1">
      <alignment horizontal="center" vertical="center" wrapText="1"/>
    </xf>
    <xf numFmtId="0" fontId="24" fillId="73" borderId="21" xfId="48" applyFont="1" applyFill="1" applyBorder="1" applyAlignment="1">
      <alignment horizontal="center" vertical="center" wrapText="1"/>
    </xf>
    <xf numFmtId="1" fontId="24" fillId="73" borderId="16" xfId="48" applyNumberFormat="1" applyFont="1" applyFill="1" applyBorder="1" applyAlignment="1">
      <alignment horizontal="right" vertical="center"/>
    </xf>
    <xf numFmtId="1" fontId="24" fillId="73" borderId="22" xfId="48" applyNumberFormat="1" applyFont="1" applyFill="1" applyBorder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23" fillId="0" borderId="0" xfId="48" applyFont="1"/>
    <xf numFmtId="1" fontId="23" fillId="38" borderId="16" xfId="48" applyNumberFormat="1" applyFont="1" applyFill="1" applyBorder="1" applyAlignment="1">
      <alignment horizontal="right" vertical="center"/>
    </xf>
    <xf numFmtId="1" fontId="23" fillId="38" borderId="22" xfId="48" applyNumberFormat="1" applyFont="1" applyFill="1" applyBorder="1" applyAlignment="1">
      <alignment horizontal="right" vertical="center"/>
    </xf>
    <xf numFmtId="1" fontId="23" fillId="0" borderId="0" xfId="48" applyNumberFormat="1" applyFont="1" applyAlignment="1">
      <alignment horizontal="right"/>
    </xf>
    <xf numFmtId="2" fontId="20" fillId="0" borderId="0" xfId="0" applyNumberFormat="1" applyFont="1" applyAlignment="1">
      <alignment horizontal="right" vertical="center"/>
    </xf>
    <xf numFmtId="1" fontId="0" fillId="0" borderId="0" xfId="0" applyNumberFormat="1" applyAlignment="1">
      <alignment horizontal="right" vertical="center"/>
    </xf>
    <xf numFmtId="0" fontId="24" fillId="0" borderId="22" xfId="42" applyFont="1" applyFill="1" applyBorder="1" applyAlignment="1">
      <alignment horizontal="center" vertical="center" wrapText="1"/>
    </xf>
    <xf numFmtId="0" fontId="24" fillId="0" borderId="23" xfId="42" applyFont="1" applyFill="1" applyBorder="1" applyAlignment="1">
      <alignment horizontal="center" vertical="center" wrapText="1"/>
    </xf>
    <xf numFmtId="0" fontId="24" fillId="0" borderId="20" xfId="42" applyFont="1" applyFill="1" applyBorder="1" applyAlignment="1">
      <alignment horizontal="center" vertical="center" wrapText="1"/>
    </xf>
    <xf numFmtId="0" fontId="24" fillId="0" borderId="21" xfId="42" applyFont="1" applyFill="1" applyBorder="1" applyAlignment="1">
      <alignment horizontal="center" vertical="center" wrapText="1"/>
    </xf>
    <xf numFmtId="0" fontId="24" fillId="0" borderId="27" xfId="42" applyFont="1" applyFill="1" applyBorder="1" applyAlignment="1">
      <alignment horizontal="center" vertical="center" wrapText="1"/>
    </xf>
    <xf numFmtId="0" fontId="24" fillId="0" borderId="28" xfId="42" quotePrefix="1" applyFont="1" applyFill="1" applyBorder="1" applyAlignment="1">
      <alignment horizontal="center" vertical="center" textRotation="255" shrinkToFit="1"/>
    </xf>
    <xf numFmtId="0" fontId="24" fillId="0" borderId="32" xfId="42" quotePrefix="1" applyFont="1" applyFill="1" applyBorder="1" applyAlignment="1">
      <alignment horizontal="center" vertical="center" textRotation="255" shrinkToFit="1"/>
    </xf>
    <xf numFmtId="0" fontId="24" fillId="0" borderId="21" xfId="42" applyFont="1" applyFill="1" applyBorder="1" applyAlignment="1">
      <alignment horizontal="center" vertical="center" textRotation="255" shrinkToFit="1"/>
    </xf>
    <xf numFmtId="0" fontId="24" fillId="0" borderId="30" xfId="42" applyFont="1" applyFill="1" applyBorder="1" applyAlignment="1">
      <alignment horizontal="center" vertical="center" textRotation="255" shrinkToFit="1"/>
    </xf>
    <xf numFmtId="0" fontId="24" fillId="0" borderId="27" xfId="42" applyFont="1" applyFill="1" applyBorder="1" applyAlignment="1">
      <alignment horizontal="center" vertical="center" textRotation="255" shrinkToFit="1"/>
    </xf>
    <xf numFmtId="0" fontId="24" fillId="0" borderId="21" xfId="42" applyNumberFormat="1" applyFont="1" applyFill="1" applyBorder="1" applyAlignment="1">
      <alignment vertical="center"/>
    </xf>
    <xf numFmtId="0" fontId="24" fillId="0" borderId="27" xfId="42" applyNumberFormat="1" applyFont="1" applyFill="1" applyBorder="1" applyAlignment="1">
      <alignment vertical="center"/>
    </xf>
    <xf numFmtId="0" fontId="24" fillId="0" borderId="21" xfId="42" quotePrefix="1" applyFont="1" applyFill="1" applyBorder="1" applyAlignment="1">
      <alignment horizontal="center" vertical="center" textRotation="255" shrinkToFit="1"/>
    </xf>
    <xf numFmtId="0" fontId="24" fillId="0" borderId="30" xfId="42" quotePrefix="1" applyFont="1" applyFill="1" applyBorder="1" applyAlignment="1">
      <alignment horizontal="center" vertical="center" textRotation="255" shrinkToFit="1"/>
    </xf>
    <xf numFmtId="0" fontId="24" fillId="0" borderId="27" xfId="42" quotePrefix="1" applyFont="1" applyFill="1" applyBorder="1" applyAlignment="1">
      <alignment horizontal="center" vertical="center" textRotation="255" shrinkToFit="1"/>
    </xf>
    <xf numFmtId="0" fontId="24" fillId="73" borderId="21" xfId="42" applyFont="1" applyFill="1" applyBorder="1" applyAlignment="1">
      <alignment horizontal="center" vertical="center" wrapText="1"/>
    </xf>
    <xf numFmtId="0" fontId="24" fillId="73" borderId="27" xfId="42" applyFont="1" applyFill="1" applyBorder="1" applyAlignment="1">
      <alignment horizontal="center" vertical="center" wrapText="1"/>
    </xf>
    <xf numFmtId="0" fontId="24" fillId="0" borderId="22" xfId="42" applyNumberFormat="1" applyFont="1" applyFill="1" applyBorder="1" applyAlignment="1">
      <alignment vertical="center"/>
    </xf>
    <xf numFmtId="0" fontId="24" fillId="0" borderId="23" xfId="42" applyNumberFormat="1" applyFont="1" applyFill="1" applyBorder="1" applyAlignment="1">
      <alignment vertical="center"/>
    </xf>
    <xf numFmtId="0" fontId="24" fillId="0" borderId="20" xfId="42" applyNumberFormat="1" applyFont="1" applyFill="1" applyBorder="1" applyAlignment="1">
      <alignment vertical="center"/>
    </xf>
    <xf numFmtId="0" fontId="24" fillId="0" borderId="33" xfId="42" applyNumberFormat="1" applyFont="1" applyFill="1" applyBorder="1" applyAlignment="1">
      <alignment vertical="center"/>
    </xf>
    <xf numFmtId="0" fontId="24" fillId="0" borderId="34" xfId="42" applyNumberFormat="1" applyFont="1" applyFill="1" applyBorder="1" applyAlignment="1">
      <alignment vertical="center"/>
    </xf>
    <xf numFmtId="0" fontId="24" fillId="0" borderId="35" xfId="42" applyNumberFormat="1" applyFont="1" applyFill="1" applyBorder="1" applyAlignment="1">
      <alignment vertical="center"/>
    </xf>
    <xf numFmtId="0" fontId="24" fillId="0" borderId="28" xfId="42" applyNumberFormat="1" applyFont="1" applyFill="1" applyBorder="1" applyAlignment="1">
      <alignment vertical="center"/>
    </xf>
    <xf numFmtId="0" fontId="24" fillId="0" borderId="16" xfId="42" applyFont="1" applyFill="1" applyBorder="1" applyAlignment="1">
      <alignment horizontal="center" vertical="center"/>
    </xf>
    <xf numFmtId="0" fontId="24" fillId="0" borderId="0" xfId="42" applyFont="1" applyFill="1" applyBorder="1" applyAlignment="1">
      <alignment horizontal="center" vertical="center"/>
    </xf>
    <xf numFmtId="0" fontId="24" fillId="0" borderId="14" xfId="42" applyFont="1" applyFill="1" applyBorder="1" applyAlignment="1">
      <alignment horizontal="center" vertical="center"/>
    </xf>
    <xf numFmtId="0" fontId="24" fillId="0" borderId="15" xfId="42" applyFont="1" applyFill="1" applyBorder="1" applyAlignment="1">
      <alignment horizontal="center" vertical="center"/>
    </xf>
    <xf numFmtId="0" fontId="24" fillId="0" borderId="12" xfId="42" applyFont="1" applyFill="1" applyBorder="1" applyAlignment="1">
      <alignment horizontal="center" vertical="center"/>
    </xf>
    <xf numFmtId="0" fontId="24" fillId="0" borderId="13" xfId="42" applyFont="1" applyFill="1" applyBorder="1" applyAlignment="1">
      <alignment horizontal="center" vertical="center"/>
    </xf>
    <xf numFmtId="177" fontId="24" fillId="0" borderId="65" xfId="43" quotePrefix="1" applyNumberFormat="1" applyFont="1" applyFill="1" applyBorder="1" applyAlignment="1">
      <alignment horizontal="right" vertical="center"/>
    </xf>
    <xf numFmtId="177" fontId="24" fillId="0" borderId="37" xfId="43" quotePrefix="1" applyNumberFormat="1" applyFont="1" applyFill="1" applyBorder="1" applyAlignment="1">
      <alignment horizontal="right" vertical="center"/>
    </xf>
    <xf numFmtId="178" fontId="24" fillId="0" borderId="12" xfId="42" applyNumberFormat="1" applyFont="1" applyFill="1" applyBorder="1" applyAlignment="1" applyProtection="1">
      <alignment horizontal="center" vertical="center"/>
      <protection locked="0"/>
    </xf>
    <xf numFmtId="178" fontId="24" fillId="0" borderId="13" xfId="42" applyNumberFormat="1" applyFont="1" applyFill="1" applyBorder="1" applyAlignment="1" applyProtection="1">
      <alignment horizontal="center" vertical="center"/>
      <protection locked="0"/>
    </xf>
    <xf numFmtId="177" fontId="24" fillId="0" borderId="23" xfId="43" quotePrefix="1" applyNumberFormat="1" applyFont="1" applyFill="1" applyBorder="1" applyAlignment="1">
      <alignment horizontal="right" vertical="center"/>
    </xf>
    <xf numFmtId="177" fontId="24" fillId="0" borderId="20" xfId="43" quotePrefix="1" applyNumberFormat="1" applyFont="1" applyFill="1" applyBorder="1" applyAlignment="1">
      <alignment horizontal="right" vertical="center"/>
    </xf>
    <xf numFmtId="178" fontId="24" fillId="0" borderId="23" xfId="42" applyNumberFormat="1" applyFont="1" applyFill="1" applyBorder="1" applyAlignment="1" applyProtection="1">
      <alignment horizontal="center" vertical="center"/>
      <protection locked="0"/>
    </xf>
    <xf numFmtId="178" fontId="24" fillId="0" borderId="20" xfId="42" applyNumberFormat="1" applyFont="1" applyFill="1" applyBorder="1" applyAlignment="1" applyProtection="1">
      <alignment horizontal="center" vertical="center"/>
      <protection locked="0"/>
    </xf>
    <xf numFmtId="177" fontId="24" fillId="0" borderId="23" xfId="43" applyNumberFormat="1" applyFont="1" applyFill="1" applyBorder="1" applyAlignment="1">
      <alignment horizontal="right" vertical="center"/>
    </xf>
    <xf numFmtId="178" fontId="24" fillId="0" borderId="23" xfId="42" applyNumberFormat="1" applyFont="1" applyFill="1" applyBorder="1" applyAlignment="1">
      <alignment vertical="center"/>
    </xf>
    <xf numFmtId="178" fontId="24" fillId="0" borderId="20" xfId="42" applyNumberFormat="1" applyFont="1" applyFill="1" applyBorder="1" applyAlignment="1">
      <alignment vertical="center"/>
    </xf>
    <xf numFmtId="0" fontId="24" fillId="0" borderId="31" xfId="42" quotePrefix="1" applyNumberFormat="1" applyFont="1" applyFill="1" applyBorder="1" applyAlignment="1">
      <alignment vertical="center"/>
    </xf>
    <xf numFmtId="0" fontId="24" fillId="0" borderId="11" xfId="42" quotePrefix="1" applyNumberFormat="1" applyFont="1" applyFill="1" applyBorder="1" applyAlignment="1">
      <alignment vertical="center"/>
    </xf>
    <xf numFmtId="0" fontId="24" fillId="0" borderId="15" xfId="42" quotePrefix="1" applyNumberFormat="1" applyFont="1" applyFill="1" applyBorder="1" applyAlignment="1">
      <alignment vertical="center"/>
    </xf>
    <xf numFmtId="0" fontId="24" fillId="0" borderId="13" xfId="42" quotePrefix="1" applyNumberFormat="1" applyFont="1" applyFill="1" applyBorder="1" applyAlignment="1">
      <alignment vertical="center"/>
    </xf>
    <xf numFmtId="0" fontId="24" fillId="0" borderId="22" xfId="42" applyNumberFormat="1" applyFont="1" applyFill="1" applyBorder="1" applyAlignment="1">
      <alignment vertical="center" wrapText="1"/>
    </xf>
    <xf numFmtId="0" fontId="24" fillId="0" borderId="20" xfId="42" applyNumberFormat="1" applyFont="1" applyFill="1" applyBorder="1" applyAlignment="1">
      <alignment vertical="center" wrapText="1"/>
    </xf>
    <xf numFmtId="0" fontId="24" fillId="0" borderId="17" xfId="42" applyFont="1" applyFill="1" applyBorder="1" applyAlignment="1">
      <alignment horizontal="left" vertical="center"/>
    </xf>
    <xf numFmtId="0" fontId="24" fillId="0" borderId="18" xfId="42" applyFont="1" applyFill="1" applyBorder="1" applyAlignment="1">
      <alignment vertical="center"/>
    </xf>
    <xf numFmtId="0" fontId="24" fillId="0" borderId="19" xfId="42" applyFont="1" applyFill="1" applyBorder="1" applyAlignment="1">
      <alignment vertical="center"/>
    </xf>
    <xf numFmtId="0" fontId="24" fillId="0" borderId="24" xfId="42" applyFont="1" applyFill="1" applyBorder="1" applyAlignment="1">
      <alignment vertical="center"/>
    </xf>
    <xf numFmtId="0" fontId="24" fillId="0" borderId="25" xfId="42" applyFont="1" applyFill="1" applyBorder="1" applyAlignment="1">
      <alignment vertical="center"/>
    </xf>
    <xf numFmtId="0" fontId="24" fillId="0" borderId="26" xfId="42" applyFont="1" applyFill="1" applyBorder="1" applyAlignment="1">
      <alignment vertical="center"/>
    </xf>
    <xf numFmtId="0" fontId="24" fillId="0" borderId="20" xfId="42" applyFont="1" applyFill="1" applyBorder="1" applyAlignment="1">
      <alignment horizontal="center" vertical="center" textRotation="255"/>
    </xf>
    <xf numFmtId="0" fontId="19" fillId="0" borderId="0" xfId="0" applyFont="1" applyAlignment="1">
      <alignment horizontal="left" vertical="center"/>
    </xf>
    <xf numFmtId="0" fontId="24" fillId="0" borderId="0" xfId="48" applyFont="1" applyBorder="1" applyAlignment="1">
      <alignment horizontal="center" vertical="center"/>
    </xf>
    <xf numFmtId="0" fontId="26" fillId="0" borderId="0" xfId="48" applyFont="1" applyBorder="1" applyAlignment="1">
      <alignment horizontal="center" vertical="center" wrapText="1"/>
    </xf>
    <xf numFmtId="0" fontId="26" fillId="0" borderId="0" xfId="48" applyFont="1" applyBorder="1" applyAlignment="1">
      <alignment horizontal="center" vertical="center"/>
    </xf>
    <xf numFmtId="3" fontId="26" fillId="0" borderId="0" xfId="48" applyNumberFormat="1" applyFont="1" applyBorder="1" applyAlignment="1">
      <alignment horizontal="center" vertical="center"/>
    </xf>
  </cellXfs>
  <cellStyles count="367">
    <cellStyle name="（@）" xfId="49" xr:uid="{00000000-0005-0000-0000-000000000000}"/>
    <cellStyle name="\¦ÏÝÌnCp[N" xfId="50" xr:uid="{00000000-0005-0000-0000-000001000000}"/>
    <cellStyle name="ÊÝ [0.00]_h_çå" xfId="51" xr:uid="{00000000-0005-0000-0000-000002000000}"/>
    <cellStyle name="ÊÝ_h_çå" xfId="52" xr:uid="{00000000-0005-0000-0000-000003000000}"/>
    <cellStyle name="nCp[N" xfId="53" xr:uid="{00000000-0005-0000-0000-000004000000}"/>
    <cellStyle name="W_Kw (2)" xfId="54" xr:uid="{00000000-0005-0000-0000-000005000000}"/>
    <cellStyle name="0" xfId="45" xr:uid="{00000000-0005-0000-0000-000006000000}"/>
    <cellStyle name="0.0" xfId="55" xr:uid="{00000000-0005-0000-0000-000007000000}"/>
    <cellStyle name="0.00" xfId="56" xr:uid="{00000000-0005-0000-0000-000008000000}"/>
    <cellStyle name="0.000" xfId="57" xr:uid="{00000000-0005-0000-0000-000009000000}"/>
    <cellStyle name="0.0000" xfId="58" xr:uid="{00000000-0005-0000-0000-00000A000000}"/>
    <cellStyle name="0_01.主桁定数" xfId="59" xr:uid="{00000000-0005-0000-0000-00000B000000}"/>
    <cellStyle name="0_01.数量総括表" xfId="60" xr:uid="{00000000-0005-0000-0000-00000C000000}"/>
    <cellStyle name="0_01.総括表" xfId="61" xr:uid="{00000000-0005-0000-0000-00000D000000}"/>
    <cellStyle name="0_02.コンクリート・型枠" xfId="62" xr:uid="{00000000-0005-0000-0000-00000E000000}"/>
    <cellStyle name="0_02.コンクリート体積" xfId="63" xr:uid="{00000000-0005-0000-0000-00000F000000}"/>
    <cellStyle name="0_02.主桁コン体積型枠" xfId="64" xr:uid="{00000000-0005-0000-0000-000010000000}"/>
    <cellStyle name="0_03.鉄筋・鋼材" xfId="65" xr:uid="{00000000-0005-0000-0000-000011000000}"/>
    <cellStyle name="0_04.橋面工" xfId="66" xr:uid="{00000000-0005-0000-0000-000012000000}"/>
    <cellStyle name="0_08.橋面工" xfId="67" xr:uid="{00000000-0005-0000-0000-000013000000}"/>
    <cellStyle name="0_Book1" xfId="68" xr:uid="{00000000-0005-0000-0000-000014000000}"/>
    <cellStyle name="0_center" xfId="69" xr:uid="{00000000-0005-0000-0000-000015000000}"/>
    <cellStyle name="0_center_Book1" xfId="70" xr:uid="{00000000-0005-0000-0000-000016000000}"/>
    <cellStyle name="0_center_Book1_主桁定数" xfId="71" xr:uid="{00000000-0005-0000-0000-000017000000}"/>
    <cellStyle name="0_center_荷重" xfId="72" xr:uid="{00000000-0005-0000-0000-000018000000}"/>
    <cellStyle name="0_center_荷重_橋面荷重" xfId="73" xr:uid="{00000000-0005-0000-0000-000019000000}"/>
    <cellStyle name="0_center_荷重_橋面荷重_荒山大橋数量計算" xfId="74" xr:uid="{00000000-0005-0000-0000-00001A000000}"/>
    <cellStyle name="0_center_荷重_荒山大橋数量計算" xfId="75" xr:uid="{00000000-0005-0000-0000-00001B000000}"/>
    <cellStyle name="0_center_荷重強度" xfId="76" xr:uid="{00000000-0005-0000-0000-00001C000000}"/>
    <cellStyle name="0_center_荷重強度_荒山大橋数量計算" xfId="77" xr:uid="{00000000-0005-0000-0000-00001D000000}"/>
    <cellStyle name="0_center_概略ＲＣ床版" xfId="78" xr:uid="{00000000-0005-0000-0000-00001E000000}"/>
    <cellStyle name="0_center_概略ＲＣ床版_荒山大橋数量計算" xfId="79" xr:uid="{00000000-0005-0000-0000-00001F000000}"/>
    <cellStyle name="0_center_荒山大橋数量計算" xfId="80" xr:uid="{00000000-0005-0000-0000-000020000000}"/>
    <cellStyle name="0_center_主桁定数" xfId="81" xr:uid="{00000000-0005-0000-0000-000021000000}"/>
    <cellStyle name="0_center_主桁定数_主桁定数" xfId="82" xr:uid="{00000000-0005-0000-0000-000022000000}"/>
    <cellStyle name="0_横桁" xfId="83" xr:uid="{00000000-0005-0000-0000-000023000000}"/>
    <cellStyle name="0_数量" xfId="84" xr:uid="{00000000-0005-0000-0000-000024000000}"/>
    <cellStyle name="0_数量計算" xfId="85" xr:uid="{00000000-0005-0000-0000-000025000000}"/>
    <cellStyle name="0_断面定数." xfId="86" xr:uid="{00000000-0005-0000-0000-000026000000}"/>
    <cellStyle name="0_張出床版" xfId="87" xr:uid="{00000000-0005-0000-0000-000027000000}"/>
    <cellStyle name="0_非鋼材_梅之郷南1(内回り)壁高欄" xfId="88" xr:uid="{00000000-0005-0000-0000-000028000000}"/>
    <cellStyle name="0_裏打" xfId="89" xr:uid="{00000000-0005-0000-0000-000029000000}"/>
    <cellStyle name="1/2" xfId="90" xr:uid="{00000000-0005-0000-0000-00002A000000}"/>
    <cellStyle name="1/6" xfId="91" xr:uid="{00000000-0005-0000-0000-00002B000000}"/>
    <cellStyle name="100" xfId="92" xr:uid="{00000000-0005-0000-0000-00002C000000}"/>
    <cellStyle name="１位" xfId="93" xr:uid="{00000000-0005-0000-0000-00002D000000}"/>
    <cellStyle name="１桁" xfId="94" xr:uid="{00000000-0005-0000-0000-00002E000000}"/>
    <cellStyle name="20% - Accent1" xfId="95" xr:uid="{00000000-0005-0000-0000-00002F000000}"/>
    <cellStyle name="20% - Accent2" xfId="96" xr:uid="{00000000-0005-0000-0000-000030000000}"/>
    <cellStyle name="20% - Accent3" xfId="97" xr:uid="{00000000-0005-0000-0000-000031000000}"/>
    <cellStyle name="20% - Accent4" xfId="98" xr:uid="{00000000-0005-0000-0000-000032000000}"/>
    <cellStyle name="20% - Accent5" xfId="99" xr:uid="{00000000-0005-0000-0000-000033000000}"/>
    <cellStyle name="20% - Accent6" xfId="100" xr:uid="{00000000-0005-0000-0000-000034000000}"/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20% - 强调文字颜色 1" xfId="101" xr:uid="{00000000-0005-0000-0000-00003B000000}"/>
    <cellStyle name="20% - 强调文字颜色 2" xfId="102" xr:uid="{00000000-0005-0000-0000-00003C000000}"/>
    <cellStyle name="20% - 强调文字颜色 3" xfId="103" xr:uid="{00000000-0005-0000-0000-00003D000000}"/>
    <cellStyle name="20% - 强调文字颜色 4" xfId="104" xr:uid="{00000000-0005-0000-0000-00003E000000}"/>
    <cellStyle name="20% - 强调文字颜色 5" xfId="105" xr:uid="{00000000-0005-0000-0000-00003F000000}"/>
    <cellStyle name="20% - 强调文字颜色 6" xfId="106" xr:uid="{00000000-0005-0000-0000-000040000000}"/>
    <cellStyle name="40% - Accent1" xfId="107" xr:uid="{00000000-0005-0000-0000-000041000000}"/>
    <cellStyle name="40% - Accent2" xfId="108" xr:uid="{00000000-0005-0000-0000-000042000000}"/>
    <cellStyle name="40% - Accent3" xfId="109" xr:uid="{00000000-0005-0000-0000-000043000000}"/>
    <cellStyle name="40% - Accent4" xfId="110" xr:uid="{00000000-0005-0000-0000-000044000000}"/>
    <cellStyle name="40% - Accent5" xfId="111" xr:uid="{00000000-0005-0000-0000-000045000000}"/>
    <cellStyle name="40% - Accent6" xfId="112" xr:uid="{00000000-0005-0000-0000-000046000000}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40% - 强调文字颜色 1" xfId="113" xr:uid="{00000000-0005-0000-0000-00004D000000}"/>
    <cellStyle name="40% - 强调文字颜色 2" xfId="114" xr:uid="{00000000-0005-0000-0000-00004E000000}"/>
    <cellStyle name="40% - 强调文字颜色 3" xfId="115" xr:uid="{00000000-0005-0000-0000-00004F000000}"/>
    <cellStyle name="40% - 强调文字颜色 4" xfId="116" xr:uid="{00000000-0005-0000-0000-000050000000}"/>
    <cellStyle name="40% - 强调文字颜色 5" xfId="117" xr:uid="{00000000-0005-0000-0000-000051000000}"/>
    <cellStyle name="40% - 强调文字颜色 6" xfId="118" xr:uid="{00000000-0005-0000-0000-000052000000}"/>
    <cellStyle name="60% - Accent1" xfId="119" xr:uid="{00000000-0005-0000-0000-000053000000}"/>
    <cellStyle name="60% - Accent2" xfId="120" xr:uid="{00000000-0005-0000-0000-000054000000}"/>
    <cellStyle name="60% - Accent3" xfId="121" xr:uid="{00000000-0005-0000-0000-000055000000}"/>
    <cellStyle name="60% - Accent4" xfId="122" xr:uid="{00000000-0005-0000-0000-000056000000}"/>
    <cellStyle name="60% - Accent5" xfId="123" xr:uid="{00000000-0005-0000-0000-000057000000}"/>
    <cellStyle name="60% - Accent6" xfId="124" xr:uid="{00000000-0005-0000-0000-000058000000}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60% - 强调文字颜色 1" xfId="125" xr:uid="{00000000-0005-0000-0000-00005F000000}"/>
    <cellStyle name="60% - 强调文字颜色 2" xfId="126" xr:uid="{00000000-0005-0000-0000-000060000000}"/>
    <cellStyle name="60% - 强调文字颜色 3" xfId="127" xr:uid="{00000000-0005-0000-0000-000061000000}"/>
    <cellStyle name="60% - 强调文字颜色 4" xfId="128" xr:uid="{00000000-0005-0000-0000-000062000000}"/>
    <cellStyle name="60% - 强调文字颜色 5" xfId="129" xr:uid="{00000000-0005-0000-0000-000063000000}"/>
    <cellStyle name="60% - 强调文字颜色 6" xfId="130" xr:uid="{00000000-0005-0000-0000-000064000000}"/>
    <cellStyle name="80" xfId="131" xr:uid="{00000000-0005-0000-0000-000065000000}"/>
    <cellStyle name="Accent1" xfId="132" xr:uid="{00000000-0005-0000-0000-000066000000}"/>
    <cellStyle name="Accent2" xfId="133" xr:uid="{00000000-0005-0000-0000-000067000000}"/>
    <cellStyle name="Accent3" xfId="134" xr:uid="{00000000-0005-0000-0000-000068000000}"/>
    <cellStyle name="Accent4" xfId="135" xr:uid="{00000000-0005-0000-0000-000069000000}"/>
    <cellStyle name="Accent5" xfId="136" xr:uid="{00000000-0005-0000-0000-00006A000000}"/>
    <cellStyle name="Accent6" xfId="137" xr:uid="{00000000-0005-0000-0000-00006B000000}"/>
    <cellStyle name="Bad" xfId="138" xr:uid="{00000000-0005-0000-0000-00006C000000}"/>
    <cellStyle name="Calc Currency (0)" xfId="139" xr:uid="{00000000-0005-0000-0000-00006D000000}"/>
    <cellStyle name="Calculation" xfId="140" xr:uid="{00000000-0005-0000-0000-00006E000000}"/>
    <cellStyle name="Check Cell" xfId="141" xr:uid="{00000000-0005-0000-0000-00006F000000}"/>
    <cellStyle name="ColLevel_0" xfId="142" xr:uid="{00000000-0005-0000-0000-000070000000}"/>
    <cellStyle name="Comma [0]_Full Year FY96" xfId="143" xr:uid="{00000000-0005-0000-0000-000071000000}"/>
    <cellStyle name="Comma_Full Year FY96" xfId="144" xr:uid="{00000000-0005-0000-0000-000072000000}"/>
    <cellStyle name="Currency [0]_Full Year FY96" xfId="145" xr:uid="{00000000-0005-0000-0000-000073000000}"/>
    <cellStyle name="Currency_Full Year FY96" xfId="146" xr:uid="{00000000-0005-0000-0000-000074000000}"/>
    <cellStyle name="DD" xfId="147" xr:uid="{00000000-0005-0000-0000-000075000000}"/>
    <cellStyle name="ＤＤ" xfId="148" xr:uid="{00000000-0005-0000-0000-000076000000}"/>
    <cellStyle name="entry" xfId="149" xr:uid="{00000000-0005-0000-0000-000077000000}"/>
    <cellStyle name="Explanatory Text" xfId="150" xr:uid="{00000000-0005-0000-0000-000078000000}"/>
    <cellStyle name="Good" xfId="151" xr:uid="{00000000-0005-0000-0000-000079000000}"/>
    <cellStyle name="Header1" xfId="152" xr:uid="{00000000-0005-0000-0000-00007A000000}"/>
    <cellStyle name="Header2" xfId="153" xr:uid="{00000000-0005-0000-0000-00007B000000}"/>
    <cellStyle name="Heading 1" xfId="154" xr:uid="{00000000-0005-0000-0000-00007C000000}"/>
    <cellStyle name="Heading 2" xfId="155" xr:uid="{00000000-0005-0000-0000-00007D000000}"/>
    <cellStyle name="Heading 3" xfId="156" xr:uid="{00000000-0005-0000-0000-00007E000000}"/>
    <cellStyle name="Heading 4" xfId="157" xr:uid="{00000000-0005-0000-0000-00007F000000}"/>
    <cellStyle name="Input" xfId="158" xr:uid="{00000000-0005-0000-0000-000080000000}"/>
    <cellStyle name="Linked Cell" xfId="159" xr:uid="{00000000-0005-0000-0000-000081000000}"/>
    <cellStyle name="ＭＳ ゴシック" xfId="46" xr:uid="{00000000-0005-0000-0000-000082000000}"/>
    <cellStyle name="MSPゴシック11" xfId="160" xr:uid="{00000000-0005-0000-0000-000083000000}"/>
    <cellStyle name="ｍ単位" xfId="161" xr:uid="{00000000-0005-0000-0000-000084000000}"/>
    <cellStyle name="ｍ単位[－]赤表示" xfId="162" xr:uid="{00000000-0005-0000-0000-000085000000}"/>
    <cellStyle name="Neutral" xfId="163" xr:uid="{00000000-0005-0000-0000-000086000000}"/>
    <cellStyle name="no dec" xfId="164" xr:uid="{00000000-0005-0000-0000-000087000000}"/>
    <cellStyle name="Normal_#18-Internet" xfId="165" xr:uid="{00000000-0005-0000-0000-000088000000}"/>
    <cellStyle name="Note" xfId="166" xr:uid="{00000000-0005-0000-0000-000089000000}"/>
    <cellStyle name="Output" xfId="167" xr:uid="{00000000-0005-0000-0000-00008A000000}"/>
    <cellStyle name="price" xfId="168" xr:uid="{00000000-0005-0000-0000-00008B000000}"/>
    <cellStyle name="revised" xfId="169" xr:uid="{00000000-0005-0000-0000-00008C000000}"/>
    <cellStyle name="RowLevel_0" xfId="170" xr:uid="{00000000-0005-0000-0000-00008D000000}"/>
    <cellStyle name="satoh" xfId="171" xr:uid="{00000000-0005-0000-0000-00008E000000}"/>
    <cellStyle name="section" xfId="172" xr:uid="{00000000-0005-0000-0000-00008F000000}"/>
    <cellStyle name="sin00ﾟ" xfId="173" xr:uid="{00000000-0005-0000-0000-000090000000}"/>
    <cellStyle name="STYLE1" xfId="174" xr:uid="{00000000-0005-0000-0000-000091000000}"/>
    <cellStyle name="subhead" xfId="175" xr:uid="{00000000-0005-0000-0000-000092000000}"/>
    <cellStyle name="Title" xfId="176" xr:uid="{00000000-0005-0000-0000-000093000000}"/>
    <cellStyle name="Total" xfId="177" xr:uid="{00000000-0005-0000-0000-000094000000}"/>
    <cellStyle name="Warning Text" xfId="178" xr:uid="{00000000-0005-0000-0000-000095000000}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ゴシック" xfId="179" xr:uid="{00000000-0005-0000-0000-00009C000000}"/>
    <cellStyle name="タイトル" xfId="1" builtinId="15" customBuiltin="1"/>
    <cellStyle name="ﾀｲﾄﾙ1" xfId="180" xr:uid="{00000000-0005-0000-0000-00009E000000}"/>
    <cellStyle name="ﾀｲﾄﾙ2" xfId="181" xr:uid="{00000000-0005-0000-0000-00009F000000}"/>
    <cellStyle name="ﾀｲﾄﾙ3" xfId="182" xr:uid="{00000000-0005-0000-0000-0000A0000000}"/>
    <cellStyle name="チェック セル" xfId="13" builtinId="23" customBuiltin="1"/>
    <cellStyle name="どちらでもない" xfId="8" builtinId="28" customBuiltin="1"/>
    <cellStyle name="ペ－ジ" xfId="183" xr:uid="{00000000-0005-0000-0000-0000A3000000}"/>
    <cellStyle name="メモ" xfId="15" builtinId="10" customBuiltin="1"/>
    <cellStyle name="リンク セル" xfId="12" builtinId="24" customBuiltin="1"/>
    <cellStyle name="悪い" xfId="7" builtinId="27" customBuiltin="1"/>
    <cellStyle name="解释性文本" xfId="184" xr:uid="{00000000-0005-0000-0000-0000A7000000}"/>
    <cellStyle name="角度入力" xfId="185" xr:uid="{00000000-0005-0000-0000-0000A8000000}"/>
    <cellStyle name="角度表示" xfId="186" xr:uid="{00000000-0005-0000-0000-0000A9000000}"/>
    <cellStyle name="計算" xfId="11" builtinId="22" customBuiltin="1"/>
    <cellStyle name="警告文" xfId="14" builtinId="11" customBuiltin="1"/>
    <cellStyle name="警告文本" xfId="187" xr:uid="{00000000-0005-0000-0000-0000AC000000}"/>
    <cellStyle name="桁区切り [0.000]" xfId="188" xr:uid="{00000000-0005-0000-0000-0000AD000000}"/>
    <cellStyle name="桁区切り 2" xfId="189" xr:uid="{00000000-0005-0000-0000-0000AE000000}"/>
    <cellStyle name="桁区切り 2 2" xfId="190" xr:uid="{00000000-0005-0000-0000-0000AF000000}"/>
    <cellStyle name="桁区切り 2 3" xfId="191" xr:uid="{00000000-0005-0000-0000-0000B0000000}"/>
    <cellStyle name="桁区切り 3" xfId="192" xr:uid="{00000000-0005-0000-0000-0000B1000000}"/>
    <cellStyle name="桁区切り 3 2" xfId="193" xr:uid="{00000000-0005-0000-0000-0000B2000000}"/>
    <cellStyle name="桁区切り（０なし）" xfId="194" xr:uid="{00000000-0005-0000-0000-0000B3000000}"/>
    <cellStyle name="建設" xfId="195" xr:uid="{00000000-0005-0000-0000-0000B4000000}"/>
    <cellStyle name="見出し" xfId="196" xr:uid="{00000000-0005-0000-0000-0000B5000000}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見出し1" xfId="197" xr:uid="{00000000-0005-0000-0000-0000BA000000}"/>
    <cellStyle name="見出し2" xfId="198" xr:uid="{00000000-0005-0000-0000-0000BB000000}"/>
    <cellStyle name="見出し3" xfId="199" xr:uid="{00000000-0005-0000-0000-0000BC000000}"/>
    <cellStyle name="見積書" xfId="200" xr:uid="{00000000-0005-0000-0000-0000BD000000}"/>
    <cellStyle name="好" xfId="201" xr:uid="{00000000-0005-0000-0000-0000BE000000}"/>
    <cellStyle name="好_JR_数量総括表20101125" xfId="202" xr:uid="{00000000-0005-0000-0000-0000BF000000}"/>
    <cellStyle name="好_JR_数量総括表20101125_１非鋼材_大西南1(内回り)" xfId="203" xr:uid="{00000000-0005-0000-0000-0000C0000000}"/>
    <cellStyle name="好_JR_数量総括表20101125_１非鋼材_大西南1(内回り)_１非鋼材_飛島1橋(内回り)" xfId="204" xr:uid="{00000000-0005-0000-0000-0000C1000000}"/>
    <cellStyle name="好_JR_数量総括表20101125_１非鋼材_大西南1(内回り)_非鋼材_飛島1橋(内回り)" xfId="205" xr:uid="{00000000-0005-0000-0000-0000C2000000}"/>
    <cellStyle name="好_JR_数量総括表20101125_1非鋼材_飛島1橋(外回り)" xfId="206" xr:uid="{00000000-0005-0000-0000-0000C3000000}"/>
    <cellStyle name="好_JR_数量総括表20101125_1非鋼材_飛島1橋(内回り)" xfId="207" xr:uid="{00000000-0005-0000-0000-0000C4000000}"/>
    <cellStyle name="好_JR_数量総括表20101125_１非鋼材_飛島1橋(内回り)" xfId="208" xr:uid="{00000000-0005-0000-0000-0000C5000000}"/>
    <cellStyle name="好_JR_数量総括表20101125_H26年度時数量サンプル" xfId="209" xr:uid="{00000000-0005-0000-0000-0000C6000000}"/>
    <cellStyle name="好_JR_数量総括表20101125_大西南高架橋-1(内回り)巻き立てコンクリート数量" xfId="210" xr:uid="{00000000-0005-0000-0000-0000C7000000}"/>
    <cellStyle name="好_JR_数量総括表20101125_大西南高架橋-1(内回り)巻き立てコンクリート数量_１非鋼材_飛島1橋(内回り)" xfId="211" xr:uid="{00000000-0005-0000-0000-0000C8000000}"/>
    <cellStyle name="好_JR_数量総括表20101125_大西南高架橋-1(内回り)巻き立てコンクリート数量_非鋼材_飛島1橋(内回り)" xfId="212" xr:uid="{00000000-0005-0000-0000-0000C9000000}"/>
    <cellStyle name="好_JR_数量総括表20101125_非鋼材_小川-1(外回り)" xfId="213" xr:uid="{00000000-0005-0000-0000-0000CA000000}"/>
    <cellStyle name="好_JR_数量総括表20101125_非鋼材_大西南-1(内回り)" xfId="214" xr:uid="{00000000-0005-0000-0000-0000CB000000}"/>
    <cellStyle name="好_JR_数量総括表20101125_非鋼材_梅之郷南1(内回り)(落下物・遮音壁)" xfId="215" xr:uid="{00000000-0005-0000-0000-0000CC000000}"/>
    <cellStyle name="好_JR_数量総括表20101125_非鋼材_飛島1橋(内回り)" xfId="216" xr:uid="{00000000-0005-0000-0000-0000CD000000}"/>
    <cellStyle name="好_JR_数量総括表20101125_非鋼材_飛島1橋(内回り)_1" xfId="217" xr:uid="{00000000-0005-0000-0000-0000CE000000}"/>
    <cellStyle name="好_JR_数量総括表20101125_名四西IC北OFF" xfId="218" xr:uid="{00000000-0005-0000-0000-0000CF000000}"/>
    <cellStyle name="好_小川高架橋-1(外回り)増し塗り及びまわし塗り塗装" xfId="219" xr:uid="{00000000-0005-0000-0000-0000D0000000}"/>
    <cellStyle name="好_大西南1(内回リ)増し塗り及びまわし塗り塗装 " xfId="220" xr:uid="{00000000-0005-0000-0000-0000D1000000}"/>
    <cellStyle name="好_梅南2・3%2C名四西IC南ON・OFF%2C梅北5・6%2C名四西IC北OFFランプ_架設工数量" xfId="221" xr:uid="{00000000-0005-0000-0000-0000D2000000}"/>
    <cellStyle name="好_非鋼材_梅之郷南1(内回り)壁高欄" xfId="222" xr:uid="{00000000-0005-0000-0000-0000D3000000}"/>
    <cellStyle name="好_壁高欄工" xfId="223" xr:uid="{00000000-0005-0000-0000-0000D4000000}"/>
    <cellStyle name="合計" xfId="44" xr:uid="{00000000-0005-0000-0000-0000D5000000}"/>
    <cellStyle name="差" xfId="224" xr:uid="{00000000-0005-0000-0000-0000D6000000}"/>
    <cellStyle name="差_JR_数量総括表20101125" xfId="225" xr:uid="{00000000-0005-0000-0000-0000D7000000}"/>
    <cellStyle name="差_JR_数量総括表20101125_１非鋼材_大西南1(内回り)" xfId="226" xr:uid="{00000000-0005-0000-0000-0000D8000000}"/>
    <cellStyle name="差_JR_数量総括表20101125_１非鋼材_大西南1(内回り)_１非鋼材_飛島1橋(内回り)" xfId="227" xr:uid="{00000000-0005-0000-0000-0000D9000000}"/>
    <cellStyle name="差_JR_数量総括表20101125_１非鋼材_大西南1(内回り)_非鋼材_飛島1橋(内回り)" xfId="228" xr:uid="{00000000-0005-0000-0000-0000DA000000}"/>
    <cellStyle name="差_JR_数量総括表20101125_1非鋼材_飛島1橋(外回り)" xfId="229" xr:uid="{00000000-0005-0000-0000-0000DB000000}"/>
    <cellStyle name="差_JR_数量総括表20101125_1非鋼材_飛島1橋(内回り)" xfId="230" xr:uid="{00000000-0005-0000-0000-0000DC000000}"/>
    <cellStyle name="差_JR_数量総括表20101125_１非鋼材_飛島1橋(内回り)" xfId="231" xr:uid="{00000000-0005-0000-0000-0000DD000000}"/>
    <cellStyle name="差_JR_数量総括表20101125_H26年度時数量サンプル" xfId="232" xr:uid="{00000000-0005-0000-0000-0000DE000000}"/>
    <cellStyle name="差_JR_数量総括表20101125_大西南高架橋-1(内回り)巻き立てコンクリート数量" xfId="233" xr:uid="{00000000-0005-0000-0000-0000DF000000}"/>
    <cellStyle name="差_JR_数量総括表20101125_大西南高架橋-1(内回り)巻き立てコンクリート数量_１非鋼材_飛島1橋(内回り)" xfId="234" xr:uid="{00000000-0005-0000-0000-0000E0000000}"/>
    <cellStyle name="差_JR_数量総括表20101125_大西南高架橋-1(内回り)巻き立てコンクリート数量_非鋼材_飛島1橋(内回り)" xfId="235" xr:uid="{00000000-0005-0000-0000-0000E1000000}"/>
    <cellStyle name="差_JR_数量総括表20101125_非鋼材_小川-1(外回り)" xfId="236" xr:uid="{00000000-0005-0000-0000-0000E2000000}"/>
    <cellStyle name="差_JR_数量総括表20101125_非鋼材_大西南-1(内回り)" xfId="237" xr:uid="{00000000-0005-0000-0000-0000E3000000}"/>
    <cellStyle name="差_JR_数量総括表20101125_非鋼材_梅之郷南1(内回り)(落下物・遮音壁)" xfId="238" xr:uid="{00000000-0005-0000-0000-0000E4000000}"/>
    <cellStyle name="差_JR_数量総括表20101125_非鋼材_飛島1橋(内回り)" xfId="239" xr:uid="{00000000-0005-0000-0000-0000E5000000}"/>
    <cellStyle name="差_JR_数量総括表20101125_非鋼材_飛島1橋(内回り)_1" xfId="240" xr:uid="{00000000-0005-0000-0000-0000E6000000}"/>
    <cellStyle name="差_JR_数量総括表20101125_名四西IC北OFF" xfId="241" xr:uid="{00000000-0005-0000-0000-0000E7000000}"/>
    <cellStyle name="差_小川高架橋-1(外回り)増し塗り及びまわし塗り塗装" xfId="242" xr:uid="{00000000-0005-0000-0000-0000E8000000}"/>
    <cellStyle name="差_大西南1(内回リ)増し塗り及びまわし塗り塗装 " xfId="243" xr:uid="{00000000-0005-0000-0000-0000E9000000}"/>
    <cellStyle name="差_梅南2・3%2C名四西IC南ON・OFF%2C梅北5・6%2C名四西IC北OFFランプ_架設工数量" xfId="244" xr:uid="{00000000-0005-0000-0000-0000EA000000}"/>
    <cellStyle name="差_非鋼材_梅之郷南1(内回り)壁高欄" xfId="245" xr:uid="{00000000-0005-0000-0000-0000EB000000}"/>
    <cellStyle name="差_壁高欄工" xfId="246" xr:uid="{00000000-0005-0000-0000-0000EC000000}"/>
    <cellStyle name="細右線" xfId="247" xr:uid="{00000000-0005-0000-0000-0000ED000000}"/>
    <cellStyle name="細下線" xfId="248" xr:uid="{00000000-0005-0000-0000-0000EE000000}"/>
    <cellStyle name="細格子" xfId="249" xr:uid="{00000000-0005-0000-0000-0000EF000000}"/>
    <cellStyle name="細左右線" xfId="250" xr:uid="{00000000-0005-0000-0000-0000F0000000}"/>
    <cellStyle name="細左線" xfId="251" xr:uid="{00000000-0005-0000-0000-0000F1000000}"/>
    <cellStyle name="細上下線" xfId="252" xr:uid="{00000000-0005-0000-0000-0000F2000000}"/>
    <cellStyle name="細上線" xfId="253" xr:uid="{00000000-0005-0000-0000-0000F3000000}"/>
    <cellStyle name="作成1" xfId="254" xr:uid="{00000000-0005-0000-0000-0000F4000000}"/>
    <cellStyle name="式" xfId="47" xr:uid="{00000000-0005-0000-0000-0000F5000000}"/>
    <cellStyle name="集計" xfId="17" builtinId="25" customBuiltin="1"/>
    <cellStyle name="縦下" xfId="255" xr:uid="{00000000-0005-0000-0000-0000F7000000}"/>
    <cellStyle name="縦上" xfId="256" xr:uid="{00000000-0005-0000-0000-0000F8000000}"/>
    <cellStyle name="縦中央" xfId="257" xr:uid="{00000000-0005-0000-0000-0000F9000000}"/>
    <cellStyle name="出力" xfId="10" builtinId="21" customBuiltin="1"/>
    <cellStyle name="小数点３桁" xfId="258" xr:uid="{00000000-0005-0000-0000-0000FB000000}"/>
    <cellStyle name="小数点４桁" xfId="259" xr:uid="{00000000-0005-0000-0000-0000FC000000}"/>
    <cellStyle name="少数0位" xfId="260" xr:uid="{00000000-0005-0000-0000-0000FD000000}"/>
    <cellStyle name="少数1位" xfId="261" xr:uid="{00000000-0005-0000-0000-0000FE000000}"/>
    <cellStyle name="少数2位" xfId="262" xr:uid="{00000000-0005-0000-0000-0000FF000000}"/>
    <cellStyle name="少数3位" xfId="263" xr:uid="{00000000-0005-0000-0000-000000010000}"/>
    <cellStyle name="少数4位_杭全周回転" xfId="264" xr:uid="{00000000-0005-0000-0000-000001010000}"/>
    <cellStyle name="上付" xfId="265" xr:uid="{00000000-0005-0000-0000-000002010000}"/>
    <cellStyle name="常规_Book1" xfId="266" xr:uid="{00000000-0005-0000-0000-000003010000}"/>
    <cellStyle name="数字" xfId="267" xr:uid="{00000000-0005-0000-0000-000004010000}"/>
    <cellStyle name="数勇" xfId="268" xr:uid="{00000000-0005-0000-0000-000005010000}"/>
    <cellStyle name="数勇計算" xfId="269" xr:uid="{00000000-0005-0000-0000-000006010000}"/>
    <cellStyle name="数量" xfId="270" xr:uid="{00000000-0005-0000-0000-000007010000}"/>
    <cellStyle name="数量0桁" xfId="271" xr:uid="{00000000-0005-0000-0000-000008010000}"/>
    <cellStyle name="数量1桁" xfId="272" xr:uid="{00000000-0005-0000-0000-000009010000}"/>
    <cellStyle name="数量１桁" xfId="273" xr:uid="{00000000-0005-0000-0000-00000A010000}"/>
    <cellStyle name="数量1桁_07_工場塗装工×" xfId="274" xr:uid="{00000000-0005-0000-0000-00000B010000}"/>
    <cellStyle name="数量2桁" xfId="275" xr:uid="{00000000-0005-0000-0000-00000C010000}"/>
    <cellStyle name="数量3桁" xfId="276" xr:uid="{00000000-0005-0000-0000-00000D010000}"/>
    <cellStyle name="数量３桁" xfId="277" xr:uid="{00000000-0005-0000-0000-00000E010000}"/>
    <cellStyle name="数量3桁_07_工場塗装工×" xfId="278" xr:uid="{00000000-0005-0000-0000-00000F010000}"/>
    <cellStyle name="数量4桁" xfId="279" xr:uid="{00000000-0005-0000-0000-000010010000}"/>
    <cellStyle name="数量計算" xfId="280" xr:uid="{00000000-0005-0000-0000-000011010000}"/>
    <cellStyle name="生沼" xfId="281" xr:uid="{00000000-0005-0000-0000-000012010000}"/>
    <cellStyle name="青ｾﾙ" xfId="282" xr:uid="{00000000-0005-0000-0000-000013010000}"/>
    <cellStyle name="赤数量１桁" xfId="283" xr:uid="{00000000-0005-0000-0000-000014010000}"/>
    <cellStyle name="赤数量２桁" xfId="284" xr:uid="{00000000-0005-0000-0000-000015010000}"/>
    <cellStyle name="赤数量３桁" xfId="285" xr:uid="{00000000-0005-0000-0000-000016010000}"/>
    <cellStyle name="折返し" xfId="286" xr:uid="{00000000-0005-0000-0000-000017010000}"/>
    <cellStyle name="説明文" xfId="16" builtinId="53" customBuiltin="1"/>
    <cellStyle name="千位[0]_1" xfId="287" xr:uid="{00000000-0005-0000-0000-000019010000}"/>
    <cellStyle name="千位_1" xfId="288" xr:uid="{00000000-0005-0000-0000-00001A010000}"/>
    <cellStyle name="千位分隔[0]_Book1" xfId="289" xr:uid="{00000000-0005-0000-0000-00001B010000}"/>
    <cellStyle name="千位分隔_Book1" xfId="290" xr:uid="{00000000-0005-0000-0000-00001C010000}"/>
    <cellStyle name="千分位[0]_ 白土" xfId="291" xr:uid="{00000000-0005-0000-0000-00001D010000}"/>
    <cellStyle name="千分位_ 白土" xfId="292" xr:uid="{00000000-0005-0000-0000-00001E010000}"/>
    <cellStyle name="単位" xfId="293" xr:uid="{00000000-0005-0000-0000-00001F010000}"/>
    <cellStyle name="注释" xfId="294" xr:uid="{00000000-0005-0000-0000-000020010000}"/>
    <cellStyle name="通貨 2" xfId="295" xr:uid="{00000000-0005-0000-0000-000021010000}"/>
    <cellStyle name="点線格子" xfId="296" xr:uid="{00000000-0005-0000-0000-000022010000}"/>
    <cellStyle name="塗りつぶし" xfId="297" xr:uid="{00000000-0005-0000-0000-000023010000}"/>
    <cellStyle name="塗りつぶし2" xfId="298" xr:uid="{00000000-0005-0000-0000-000024010000}"/>
    <cellStyle name="塗りつぶし3" xfId="299" xr:uid="{00000000-0005-0000-0000-000025010000}"/>
    <cellStyle name="塗りつぶし斜線1" xfId="300" xr:uid="{00000000-0005-0000-0000-000026010000}"/>
    <cellStyle name="塗りつぶし斜線2" xfId="301" xr:uid="{00000000-0005-0000-0000-000027010000}"/>
    <cellStyle name="南部" xfId="302" xr:uid="{00000000-0005-0000-0000-000028010000}"/>
    <cellStyle name="二重右線" xfId="303" xr:uid="{00000000-0005-0000-0000-000029010000}"/>
    <cellStyle name="二重下線" xfId="304" xr:uid="{00000000-0005-0000-0000-00002A010000}"/>
    <cellStyle name="二重左線" xfId="305" xr:uid="{00000000-0005-0000-0000-00002B010000}"/>
    <cellStyle name="二重上線" xfId="306" xr:uid="{00000000-0005-0000-0000-00002C010000}"/>
    <cellStyle name="入力" xfId="9" builtinId="20" customBuiltin="1"/>
    <cellStyle name="入力 2" xfId="43" xr:uid="{00000000-0005-0000-0000-00002E010000}"/>
    <cellStyle name="入力セル" xfId="307" xr:uid="{00000000-0005-0000-0000-00002F010000}"/>
    <cellStyle name="入力セル　" xfId="308" xr:uid="{00000000-0005-0000-0000-000030010000}"/>
    <cellStyle name="入力セル_座標逆算" xfId="309" xr:uid="{00000000-0005-0000-0000-000031010000}"/>
    <cellStyle name="標準" xfId="0" builtinId="0"/>
    <cellStyle name="標準 10" xfId="310" xr:uid="{00000000-0005-0000-0000-000033010000}"/>
    <cellStyle name="標準 10 2" xfId="311" xr:uid="{00000000-0005-0000-0000-000034010000}"/>
    <cellStyle name="標準 10_H26年度時数量サンプル" xfId="312" xr:uid="{00000000-0005-0000-0000-000035010000}"/>
    <cellStyle name="標準 11" xfId="313" xr:uid="{00000000-0005-0000-0000-000036010000}"/>
    <cellStyle name="標準 12" xfId="314" xr:uid="{00000000-0005-0000-0000-000037010000}"/>
    <cellStyle name="標準 12 2" xfId="315" xr:uid="{00000000-0005-0000-0000-000038010000}"/>
    <cellStyle name="標準 12_梅之郷南高架橋-2(外回り)_数量計算書" xfId="316" xr:uid="{00000000-0005-0000-0000-000039010000}"/>
    <cellStyle name="標準 14" xfId="317" xr:uid="{00000000-0005-0000-0000-00003A010000}"/>
    <cellStyle name="標準 2" xfId="42" xr:uid="{00000000-0005-0000-0000-00003B010000}"/>
    <cellStyle name="標準 2 2" xfId="318" xr:uid="{00000000-0005-0000-0000-00003C010000}"/>
    <cellStyle name="標準 2 3" xfId="319" xr:uid="{00000000-0005-0000-0000-00003D010000}"/>
    <cellStyle name="標準 2 4" xfId="320" xr:uid="{00000000-0005-0000-0000-00003E010000}"/>
    <cellStyle name="標準 2_(2)-3 UR その他数量" xfId="321" xr:uid="{00000000-0005-0000-0000-00003F010000}"/>
    <cellStyle name="標準 3" xfId="48" xr:uid="{00000000-0005-0000-0000-000040010000}"/>
    <cellStyle name="標準 4" xfId="322" xr:uid="{00000000-0005-0000-0000-000041010000}"/>
    <cellStyle name="標準 5" xfId="323" xr:uid="{00000000-0005-0000-0000-000042010000}"/>
    <cellStyle name="標準 6" xfId="324" xr:uid="{00000000-0005-0000-0000-000043010000}"/>
    <cellStyle name="標準 7" xfId="325" xr:uid="{00000000-0005-0000-0000-000044010000}"/>
    <cellStyle name="標準 8" xfId="326" xr:uid="{00000000-0005-0000-0000-000045010000}"/>
    <cellStyle name="標準 9" xfId="327" xr:uid="{00000000-0005-0000-0000-000046010000}"/>
    <cellStyle name="標準1" xfId="328" xr:uid="{00000000-0005-0000-0000-000047010000}"/>
    <cellStyle name="標準１" xfId="329" xr:uid="{00000000-0005-0000-0000-000048010000}"/>
    <cellStyle name="標準-表" xfId="330" xr:uid="{00000000-0005-0000-0000-000049010000}"/>
    <cellStyle name="標準様式" xfId="331" xr:uid="{00000000-0005-0000-0000-00004A010000}"/>
    <cellStyle name="普通_ 白土" xfId="332" xr:uid="{00000000-0005-0000-0000-00004B010000}"/>
    <cellStyle name="分数１／２" xfId="333" xr:uid="{00000000-0005-0000-0000-00004C010000}"/>
    <cellStyle name="烹拳 [0]_97MBO" xfId="334" xr:uid="{00000000-0005-0000-0000-00004D010000}"/>
    <cellStyle name="烹拳_97MBO" xfId="335" xr:uid="{00000000-0005-0000-0000-00004E010000}"/>
    <cellStyle name="未定義" xfId="336" xr:uid="{00000000-0005-0000-0000-00004F010000}"/>
    <cellStyle name="良い" xfId="6" builtinId="26" customBuiltin="1"/>
    <cellStyle name="良い 2" xfId="337" xr:uid="{00000000-0005-0000-0000-000051010000}"/>
    <cellStyle name="霓付 [0]_97MBO" xfId="338" xr:uid="{00000000-0005-0000-0000-000052010000}"/>
    <cellStyle name="霓付_97MBO" xfId="339" xr:uid="{00000000-0005-0000-0000-000053010000}"/>
    <cellStyle name="콤마 [0]_BOILER-CO1" xfId="340" xr:uid="{00000000-0005-0000-0000-000054010000}"/>
    <cellStyle name="콤마_BOILER-CO1" xfId="341" xr:uid="{00000000-0005-0000-0000-000055010000}"/>
    <cellStyle name="통화 [0]_BOILER-CO1" xfId="342" xr:uid="{00000000-0005-0000-0000-000056010000}"/>
    <cellStyle name="통화_BOILER-CO1" xfId="343" xr:uid="{00000000-0005-0000-0000-000057010000}"/>
    <cellStyle name="표준_0N-HANDLING " xfId="344" xr:uid="{00000000-0005-0000-0000-000058010000}"/>
    <cellStyle name="强调文字颜色 1" xfId="345" xr:uid="{00000000-0005-0000-0000-000059010000}"/>
    <cellStyle name="强调文字颜色 2" xfId="346" xr:uid="{00000000-0005-0000-0000-00005A010000}"/>
    <cellStyle name="强调文字颜色 3" xfId="347" xr:uid="{00000000-0005-0000-0000-00005B010000}"/>
    <cellStyle name="强调文字颜色 4" xfId="348" xr:uid="{00000000-0005-0000-0000-00005C010000}"/>
    <cellStyle name="强调文字颜色 5" xfId="349" xr:uid="{00000000-0005-0000-0000-00005D010000}"/>
    <cellStyle name="强调文字颜色 6" xfId="350" xr:uid="{00000000-0005-0000-0000-00005E010000}"/>
    <cellStyle name="标题" xfId="351" xr:uid="{00000000-0005-0000-0000-00005F010000}"/>
    <cellStyle name="标题 1" xfId="352" xr:uid="{00000000-0005-0000-0000-000060010000}"/>
    <cellStyle name="标题 2" xfId="353" xr:uid="{00000000-0005-0000-0000-000061010000}"/>
    <cellStyle name="标题 3" xfId="354" xr:uid="{00000000-0005-0000-0000-000062010000}"/>
    <cellStyle name="标题 4" xfId="355" xr:uid="{00000000-0005-0000-0000-000063010000}"/>
    <cellStyle name="标题_梅南2・3%2C名四西IC南ON・OFF%2C梅北5・6%2C名四西IC北OFFランプ_架設工数量" xfId="356" xr:uid="{00000000-0005-0000-0000-000064010000}"/>
    <cellStyle name="检查单元格" xfId="357" xr:uid="{00000000-0005-0000-0000-000065010000}"/>
    <cellStyle name="汇总" xfId="358" xr:uid="{00000000-0005-0000-0000-000066010000}"/>
    <cellStyle name="计算" xfId="359" xr:uid="{00000000-0005-0000-0000-000067010000}"/>
    <cellStyle name="货币[0]_Book1" xfId="360" xr:uid="{00000000-0005-0000-0000-000068010000}"/>
    <cellStyle name="货币_Book1" xfId="361" xr:uid="{00000000-0005-0000-0000-000069010000}"/>
    <cellStyle name="输出" xfId="362" xr:uid="{00000000-0005-0000-0000-00006A010000}"/>
    <cellStyle name="输入" xfId="363" xr:uid="{00000000-0005-0000-0000-00006B010000}"/>
    <cellStyle name="适中" xfId="364" xr:uid="{00000000-0005-0000-0000-00006C010000}"/>
    <cellStyle name="钎霖_laroux" xfId="365" xr:uid="{00000000-0005-0000-0000-00006D010000}"/>
    <cellStyle name="链接单元格" xfId="366" xr:uid="{00000000-0005-0000-0000-00006E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our-qle15dsadc\xp&#12398;&#26989;&#21209;&#65348;&#65345;&#65364;&#65345;\&#21513;&#21407;JCT\&#31532;1B&#35443;&#32048;\&#35443;&#32048;&#35373;&#35336;-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27211;&#26412;\&#20849;&#26377;\WINDOWS\TEMP\LMEL000_\A&#65431;&#65437;&#65420;&#65439;\&#22522;&#26412;&#33655;&#3732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20316;&#26989;&#38936;&#22495;\&#23431;&#22810;&#20849;&#26377;\&#12521;&#12540;&#12513;&#12531;&#35336;&#31639;-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te-nx\d\&#33457;&#22290;\&#35336;&#31639;&#26360;\P11\P11&#27178;&#12522;&#1250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07&#37628;&#24202;&#29256;&#27211;&#35373;&#35336;\05_&#22259;&#38754;\&#26368;&#32066;&#29256;&#22259;&#38754;\&#33738;&#21517;&#27211;20160223\&#33738;&#21517;&#27211;20160223\&#25968;&#37327;\Program%20Files\YTI\y-Mater3\Y-OCRSY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07&#37628;&#24202;&#29256;&#27211;&#35373;&#35336;\05_&#22259;&#38754;\&#26368;&#32066;&#29256;&#22259;&#38754;\&#33738;&#21517;&#27211;20160223\&#33738;&#21517;&#27211;20160223\&#25968;&#37327;\JFE&#20998;&#25490;&#27700;_120315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PC344\&#27231;&#33021;&#20998;&#38626;\My%20Documents\&#27211;&#24314;&#32784;&#20037;&#24615;&#65335;&#65319;\&#27231;&#33021;&#20998;&#38626;\&#20998;&#25955;&#25903;&#25215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our-qle15dsadc\xp&#12398;&#26989;&#21209;&#65348;&#65345;&#65364;&#65345;\&#21513;&#21407;JCT\&#31532;1B&#35443;&#32048;\&#26689;&#39640;&#65298;&#2742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目次 "/>
      <sheetName val="目次  (2)"/>
      <sheetName val="表しせん断"/>
      <sheetName val="表紙"/>
      <sheetName val="設計概要"/>
      <sheetName val="設計概要 (2)架設"/>
      <sheetName val="設計条件"/>
      <sheetName val="設計条件 (材)"/>
      <sheetName val="限界面積"/>
      <sheetName val="沓バネ地盤バネ"/>
      <sheetName val="ピア 11-12"/>
      <sheetName val="断面性能"/>
      <sheetName val="荷重の計算"/>
      <sheetName val="横桁荷重"/>
      <sheetName val="橋面"/>
      <sheetName val="車道幅"/>
      <sheetName val="架設荷重"/>
      <sheetName val="緊張･固定"/>
      <sheetName val="第１支間重量"/>
      <sheetName val="Sheet1"/>
      <sheetName val="有効域"/>
      <sheetName val="Sheet1 (2)"/>
      <sheetName val="合成バネ"/>
      <sheetName val="定着突起"/>
      <sheetName val="定着突起 (2)"/>
      <sheetName val="定着突起 WEB 400"/>
      <sheetName val="線形目次"/>
      <sheetName val="ピア"/>
      <sheetName val="ピア57"/>
      <sheetName val="ピア622"/>
      <sheetName val="ピア629"/>
      <sheetName val="断面性能 旧"/>
      <sheetName val="ピア 714"/>
      <sheetName val="ピア 8-4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温度応力"/>
      <sheetName val="防音ｺﾝｸﾘｰﾄ"/>
      <sheetName val="風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ｽｲﾍｲ"/>
      <sheetName val="ﾗｰﾒﾝIN"/>
      <sheetName val="ｸｲｷｿ"/>
      <sheetName val="ｸｲｷｿ-2"/>
      <sheetName val="ｽﾗﾌﾞR"/>
      <sheetName val="ﾈｼﾞﾘM"/>
      <sheetName val="ｼﾞｮｳﾌﾞS"/>
      <sheetName val="ｼﾝﾄﾞT"/>
      <sheetName val="TAISHIN1"/>
      <sheetName val="ｹﾀｳｹ"/>
      <sheetName val="ﾊｼﾗ-U2"/>
      <sheetName val="ﾊﾘ-U"/>
      <sheetName val="ﾃﾞｨｰﾌﾟB"/>
      <sheetName val="ｽｲﾍｲPUD"/>
      <sheetName val="R37-ｹｯｶ1"/>
      <sheetName val="R37-ｹｯｶ2"/>
      <sheetName val="ねじりモーメント"/>
      <sheetName val="水平分担"/>
      <sheetName val="表紙・目次 "/>
      <sheetName val="設計条件-1"/>
      <sheetName val="設計条件-2"/>
      <sheetName val="荷重計算"/>
      <sheetName val="電算シート"/>
      <sheetName val="曲げモーメントの検討"/>
      <sheetName val="せん断の検討"/>
      <sheetName val="安全性の照査"/>
      <sheetName val="トーニチ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リブ＿横梁"/>
      <sheetName val="横リブ-添接"/>
      <sheetName val="縦リブ-添接"/>
      <sheetName val="横リブ＿柱 (2)"/>
      <sheetName val="横リブ＿柱"/>
      <sheetName val="P10必要剛度＿SC1"/>
      <sheetName val="P10必要剛度＿SC2"/>
      <sheetName val="P10必要剛度＿SC3"/>
      <sheetName val="P10必要剛度＿SC4"/>
      <sheetName val="P10必要剛度＿SC5"/>
      <sheetName val="P10必要剛度＿SC6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CR SYSTEM"/>
      <sheetName val="Y-OCRSYS"/>
    </sheetNames>
    <definedNames>
      <definedName name="OnClick_AddButton"/>
      <definedName name="OnClick_BackButton"/>
      <definedName name="OnClick_DelButton"/>
      <definedName name="OnClick_DropDown計算書タイプ"/>
      <definedName name="OnClick_NextButton"/>
      <definedName name="OnShow_DlgMain"/>
      <definedName name="OnShow_Dlgデｰタタイプ指定"/>
      <definedName name="OnShow_Dlgデータ範囲"/>
      <definedName name="OnShow_Dlg区切り文字"/>
      <definedName name="OnShow_Dlg詳細指定"/>
      <definedName name="OnShow_シｰト名"/>
      <definedName name="OnShow_計算書タイプ追加"/>
    </defined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FE分排水"/>
      <sheetName val="JFE分排水_120315"/>
    </sheetNames>
    <definedNames>
      <definedName name="OnClick_本体付属別総括表" refersTo="#REF!"/>
      <definedName name="OnClick_本体付属別総括表_Page設定" refersTo="#REF!"/>
    </definedNames>
    <sheetDataSet>
      <sheetData sheetId="0" refreshError="1"/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寸法"/>
      <sheetName val="金物"/>
      <sheetName val="ゴム沓"/>
      <sheetName val="Sheet1"/>
      <sheetName val="計算書Ｒ"/>
      <sheetName val="計算書Ｍ(E）"/>
      <sheetName val="Sheet3"/>
      <sheetName val="Sheet3 (3)"/>
      <sheetName val="Sheet3 (2)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橋面"/>
      <sheetName val="断面力"/>
      <sheetName val="床版幅"/>
      <sheetName val="限界面積"/>
      <sheetName val="桁高"/>
      <sheetName val="総断面"/>
      <sheetName val="自重"/>
      <sheetName val="橋脚"/>
      <sheetName val="座標"/>
      <sheetName val="自重座標"/>
      <sheetName val="断面力 (2)"/>
      <sheetName val="架設時検討"/>
      <sheetName val="架設時検討 (2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/>
    <pageSetUpPr fitToPage="1"/>
  </sheetPr>
  <dimension ref="A1:T96"/>
  <sheetViews>
    <sheetView showGridLines="0" tabSelected="1" workbookViewId="0">
      <pane xSplit="3" ySplit="4" topLeftCell="D5" activePane="bottomRight" state="frozen"/>
      <selection activeCell="J40" sqref="J40"/>
      <selection pane="topRight" activeCell="J40" sqref="J40"/>
      <selection pane="bottomLeft" activeCell="J40" sqref="J40"/>
      <selection pane="bottomRight" sqref="A1:B1"/>
    </sheetView>
  </sheetViews>
  <sheetFormatPr defaultRowHeight="15" customHeight="1"/>
  <cols>
    <col min="1" max="1" width="12.28515625" style="124" bestFit="1" customWidth="1"/>
    <col min="2" max="2" width="7.42578125" style="124" bestFit="1" customWidth="1"/>
    <col min="3" max="3" width="20.140625" style="124" bestFit="1" customWidth="1"/>
    <col min="4" max="4" width="9" style="124" hidden="1" customWidth="1"/>
    <col min="5" max="5" width="9" style="124" customWidth="1"/>
    <col min="6" max="6" width="9" style="124" hidden="1" customWidth="1"/>
    <col min="7" max="7" width="9" style="124" customWidth="1"/>
    <col min="8" max="8" width="9" style="124" hidden="1" customWidth="1"/>
    <col min="9" max="9" width="9" style="124" customWidth="1"/>
    <col min="10" max="10" width="9" style="124" hidden="1" customWidth="1"/>
    <col min="11" max="11" width="9" style="124" customWidth="1"/>
    <col min="12" max="12" width="9" style="124" hidden="1" customWidth="1"/>
    <col min="13" max="13" width="9" style="124" customWidth="1"/>
    <col min="14" max="14" width="9" style="124" hidden="1" customWidth="1"/>
    <col min="15" max="15" width="9" style="124" customWidth="1"/>
    <col min="16" max="16" width="10.140625" style="160" hidden="1" customWidth="1"/>
    <col min="17" max="19" width="9" style="124" customWidth="1"/>
    <col min="20" max="20" width="2.28515625" style="124" bestFit="1" customWidth="1"/>
    <col min="21" max="262" width="9.140625" style="124"/>
    <col min="263" max="263" width="5.7109375" style="124" customWidth="1"/>
    <col min="264" max="264" width="12" style="124" customWidth="1"/>
    <col min="265" max="265" width="8" style="124" customWidth="1"/>
    <col min="266" max="266" width="28.5703125" style="124" customWidth="1"/>
    <col min="267" max="518" width="9.140625" style="124"/>
    <col min="519" max="519" width="5.7109375" style="124" customWidth="1"/>
    <col min="520" max="520" width="12" style="124" customWidth="1"/>
    <col min="521" max="521" width="8" style="124" customWidth="1"/>
    <col min="522" max="522" width="28.5703125" style="124" customWidth="1"/>
    <col min="523" max="774" width="9.140625" style="124"/>
    <col min="775" max="775" width="5.7109375" style="124" customWidth="1"/>
    <col min="776" max="776" width="12" style="124" customWidth="1"/>
    <col min="777" max="777" width="8" style="124" customWidth="1"/>
    <col min="778" max="778" width="28.5703125" style="124" customWidth="1"/>
    <col min="779" max="1030" width="9.140625" style="124"/>
    <col min="1031" max="1031" width="5.7109375" style="124" customWidth="1"/>
    <col min="1032" max="1032" width="12" style="124" customWidth="1"/>
    <col min="1033" max="1033" width="8" style="124" customWidth="1"/>
    <col min="1034" max="1034" width="28.5703125" style="124" customWidth="1"/>
    <col min="1035" max="1286" width="9.140625" style="124"/>
    <col min="1287" max="1287" width="5.7109375" style="124" customWidth="1"/>
    <col min="1288" max="1288" width="12" style="124" customWidth="1"/>
    <col min="1289" max="1289" width="8" style="124" customWidth="1"/>
    <col min="1290" max="1290" width="28.5703125" style="124" customWidth="1"/>
    <col min="1291" max="1542" width="9.140625" style="124"/>
    <col min="1543" max="1543" width="5.7109375" style="124" customWidth="1"/>
    <col min="1544" max="1544" width="12" style="124" customWidth="1"/>
    <col min="1545" max="1545" width="8" style="124" customWidth="1"/>
    <col min="1546" max="1546" width="28.5703125" style="124" customWidth="1"/>
    <col min="1547" max="1798" width="9.140625" style="124"/>
    <col min="1799" max="1799" width="5.7109375" style="124" customWidth="1"/>
    <col min="1800" max="1800" width="12" style="124" customWidth="1"/>
    <col min="1801" max="1801" width="8" style="124" customWidth="1"/>
    <col min="1802" max="1802" width="28.5703125" style="124" customWidth="1"/>
    <col min="1803" max="2054" width="9.140625" style="124"/>
    <col min="2055" max="2055" width="5.7109375" style="124" customWidth="1"/>
    <col min="2056" max="2056" width="12" style="124" customWidth="1"/>
    <col min="2057" max="2057" width="8" style="124" customWidth="1"/>
    <col min="2058" max="2058" width="28.5703125" style="124" customWidth="1"/>
    <col min="2059" max="2310" width="9.140625" style="124"/>
    <col min="2311" max="2311" width="5.7109375" style="124" customWidth="1"/>
    <col min="2312" max="2312" width="12" style="124" customWidth="1"/>
    <col min="2313" max="2313" width="8" style="124" customWidth="1"/>
    <col min="2314" max="2314" width="28.5703125" style="124" customWidth="1"/>
    <col min="2315" max="2566" width="9.140625" style="124"/>
    <col min="2567" max="2567" width="5.7109375" style="124" customWidth="1"/>
    <col min="2568" max="2568" width="12" style="124" customWidth="1"/>
    <col min="2569" max="2569" width="8" style="124" customWidth="1"/>
    <col min="2570" max="2570" width="28.5703125" style="124" customWidth="1"/>
    <col min="2571" max="2822" width="9.140625" style="124"/>
    <col min="2823" max="2823" width="5.7109375" style="124" customWidth="1"/>
    <col min="2824" max="2824" width="12" style="124" customWidth="1"/>
    <col min="2825" max="2825" width="8" style="124" customWidth="1"/>
    <col min="2826" max="2826" width="28.5703125" style="124" customWidth="1"/>
    <col min="2827" max="3078" width="9.140625" style="124"/>
    <col min="3079" max="3079" width="5.7109375" style="124" customWidth="1"/>
    <col min="3080" max="3080" width="12" style="124" customWidth="1"/>
    <col min="3081" max="3081" width="8" style="124" customWidth="1"/>
    <col min="3082" max="3082" width="28.5703125" style="124" customWidth="1"/>
    <col min="3083" max="3334" width="9.140625" style="124"/>
    <col min="3335" max="3335" width="5.7109375" style="124" customWidth="1"/>
    <col min="3336" max="3336" width="12" style="124" customWidth="1"/>
    <col min="3337" max="3337" width="8" style="124" customWidth="1"/>
    <col min="3338" max="3338" width="28.5703125" style="124" customWidth="1"/>
    <col min="3339" max="3590" width="9.140625" style="124"/>
    <col min="3591" max="3591" width="5.7109375" style="124" customWidth="1"/>
    <col min="3592" max="3592" width="12" style="124" customWidth="1"/>
    <col min="3593" max="3593" width="8" style="124" customWidth="1"/>
    <col min="3594" max="3594" width="28.5703125" style="124" customWidth="1"/>
    <col min="3595" max="3846" width="9.140625" style="124"/>
    <col min="3847" max="3847" width="5.7109375" style="124" customWidth="1"/>
    <col min="3848" max="3848" width="12" style="124" customWidth="1"/>
    <col min="3849" max="3849" width="8" style="124" customWidth="1"/>
    <col min="3850" max="3850" width="28.5703125" style="124" customWidth="1"/>
    <col min="3851" max="4102" width="9.140625" style="124"/>
    <col min="4103" max="4103" width="5.7109375" style="124" customWidth="1"/>
    <col min="4104" max="4104" width="12" style="124" customWidth="1"/>
    <col min="4105" max="4105" width="8" style="124" customWidth="1"/>
    <col min="4106" max="4106" width="28.5703125" style="124" customWidth="1"/>
    <col min="4107" max="4358" width="9.140625" style="124"/>
    <col min="4359" max="4359" width="5.7109375" style="124" customWidth="1"/>
    <col min="4360" max="4360" width="12" style="124" customWidth="1"/>
    <col min="4361" max="4361" width="8" style="124" customWidth="1"/>
    <col min="4362" max="4362" width="28.5703125" style="124" customWidth="1"/>
    <col min="4363" max="4614" width="9.140625" style="124"/>
    <col min="4615" max="4615" width="5.7109375" style="124" customWidth="1"/>
    <col min="4616" max="4616" width="12" style="124" customWidth="1"/>
    <col min="4617" max="4617" width="8" style="124" customWidth="1"/>
    <col min="4618" max="4618" width="28.5703125" style="124" customWidth="1"/>
    <col min="4619" max="4870" width="9.140625" style="124"/>
    <col min="4871" max="4871" width="5.7109375" style="124" customWidth="1"/>
    <col min="4872" max="4872" width="12" style="124" customWidth="1"/>
    <col min="4873" max="4873" width="8" style="124" customWidth="1"/>
    <col min="4874" max="4874" width="28.5703125" style="124" customWidth="1"/>
    <col min="4875" max="5126" width="9.140625" style="124"/>
    <col min="5127" max="5127" width="5.7109375" style="124" customWidth="1"/>
    <col min="5128" max="5128" width="12" style="124" customWidth="1"/>
    <col min="5129" max="5129" width="8" style="124" customWidth="1"/>
    <col min="5130" max="5130" width="28.5703125" style="124" customWidth="1"/>
    <col min="5131" max="5382" width="9.140625" style="124"/>
    <col min="5383" max="5383" width="5.7109375" style="124" customWidth="1"/>
    <col min="5384" max="5384" width="12" style="124" customWidth="1"/>
    <col min="5385" max="5385" width="8" style="124" customWidth="1"/>
    <col min="5386" max="5386" width="28.5703125" style="124" customWidth="1"/>
    <col min="5387" max="5638" width="9.140625" style="124"/>
    <col min="5639" max="5639" width="5.7109375" style="124" customWidth="1"/>
    <col min="5640" max="5640" width="12" style="124" customWidth="1"/>
    <col min="5641" max="5641" width="8" style="124" customWidth="1"/>
    <col min="5642" max="5642" width="28.5703125" style="124" customWidth="1"/>
    <col min="5643" max="5894" width="9.140625" style="124"/>
    <col min="5895" max="5895" width="5.7109375" style="124" customWidth="1"/>
    <col min="5896" max="5896" width="12" style="124" customWidth="1"/>
    <col min="5897" max="5897" width="8" style="124" customWidth="1"/>
    <col min="5898" max="5898" width="28.5703125" style="124" customWidth="1"/>
    <col min="5899" max="6150" width="9.140625" style="124"/>
    <col min="6151" max="6151" width="5.7109375" style="124" customWidth="1"/>
    <col min="6152" max="6152" width="12" style="124" customWidth="1"/>
    <col min="6153" max="6153" width="8" style="124" customWidth="1"/>
    <col min="6154" max="6154" width="28.5703125" style="124" customWidth="1"/>
    <col min="6155" max="6406" width="9.140625" style="124"/>
    <col min="6407" max="6407" width="5.7109375" style="124" customWidth="1"/>
    <col min="6408" max="6408" width="12" style="124" customWidth="1"/>
    <col min="6409" max="6409" width="8" style="124" customWidth="1"/>
    <col min="6410" max="6410" width="28.5703125" style="124" customWidth="1"/>
    <col min="6411" max="6662" width="9.140625" style="124"/>
    <col min="6663" max="6663" width="5.7109375" style="124" customWidth="1"/>
    <col min="6664" max="6664" width="12" style="124" customWidth="1"/>
    <col min="6665" max="6665" width="8" style="124" customWidth="1"/>
    <col min="6666" max="6666" width="28.5703125" style="124" customWidth="1"/>
    <col min="6667" max="6918" width="9.140625" style="124"/>
    <col min="6919" max="6919" width="5.7109375" style="124" customWidth="1"/>
    <col min="6920" max="6920" width="12" style="124" customWidth="1"/>
    <col min="6921" max="6921" width="8" style="124" customWidth="1"/>
    <col min="6922" max="6922" width="28.5703125" style="124" customWidth="1"/>
    <col min="6923" max="7174" width="9.140625" style="124"/>
    <col min="7175" max="7175" width="5.7109375" style="124" customWidth="1"/>
    <col min="7176" max="7176" width="12" style="124" customWidth="1"/>
    <col min="7177" max="7177" width="8" style="124" customWidth="1"/>
    <col min="7178" max="7178" width="28.5703125" style="124" customWidth="1"/>
    <col min="7179" max="7430" width="9.140625" style="124"/>
    <col min="7431" max="7431" width="5.7109375" style="124" customWidth="1"/>
    <col min="7432" max="7432" width="12" style="124" customWidth="1"/>
    <col min="7433" max="7433" width="8" style="124" customWidth="1"/>
    <col min="7434" max="7434" width="28.5703125" style="124" customWidth="1"/>
    <col min="7435" max="7686" width="9.140625" style="124"/>
    <col min="7687" max="7687" width="5.7109375" style="124" customWidth="1"/>
    <col min="7688" max="7688" width="12" style="124" customWidth="1"/>
    <col min="7689" max="7689" width="8" style="124" customWidth="1"/>
    <col min="7690" max="7690" width="28.5703125" style="124" customWidth="1"/>
    <col min="7691" max="7942" width="9.140625" style="124"/>
    <col min="7943" max="7943" width="5.7109375" style="124" customWidth="1"/>
    <col min="7944" max="7944" width="12" style="124" customWidth="1"/>
    <col min="7945" max="7945" width="8" style="124" customWidth="1"/>
    <col min="7946" max="7946" width="28.5703125" style="124" customWidth="1"/>
    <col min="7947" max="8198" width="9.140625" style="124"/>
    <col min="8199" max="8199" width="5.7109375" style="124" customWidth="1"/>
    <col min="8200" max="8200" width="12" style="124" customWidth="1"/>
    <col min="8201" max="8201" width="8" style="124" customWidth="1"/>
    <col min="8202" max="8202" width="28.5703125" style="124" customWidth="1"/>
    <col min="8203" max="8454" width="9.140625" style="124"/>
    <col min="8455" max="8455" width="5.7109375" style="124" customWidth="1"/>
    <col min="8456" max="8456" width="12" style="124" customWidth="1"/>
    <col min="8457" max="8457" width="8" style="124" customWidth="1"/>
    <col min="8458" max="8458" width="28.5703125" style="124" customWidth="1"/>
    <col min="8459" max="8710" width="9.140625" style="124"/>
    <col min="8711" max="8711" width="5.7109375" style="124" customWidth="1"/>
    <col min="8712" max="8712" width="12" style="124" customWidth="1"/>
    <col min="8713" max="8713" width="8" style="124" customWidth="1"/>
    <col min="8714" max="8714" width="28.5703125" style="124" customWidth="1"/>
    <col min="8715" max="8966" width="9.140625" style="124"/>
    <col min="8967" max="8967" width="5.7109375" style="124" customWidth="1"/>
    <col min="8968" max="8968" width="12" style="124" customWidth="1"/>
    <col min="8969" max="8969" width="8" style="124" customWidth="1"/>
    <col min="8970" max="8970" width="28.5703125" style="124" customWidth="1"/>
    <col min="8971" max="9222" width="9.140625" style="124"/>
    <col min="9223" max="9223" width="5.7109375" style="124" customWidth="1"/>
    <col min="9224" max="9224" width="12" style="124" customWidth="1"/>
    <col min="9225" max="9225" width="8" style="124" customWidth="1"/>
    <col min="9226" max="9226" width="28.5703125" style="124" customWidth="1"/>
    <col min="9227" max="9478" width="9.140625" style="124"/>
    <col min="9479" max="9479" width="5.7109375" style="124" customWidth="1"/>
    <col min="9480" max="9480" width="12" style="124" customWidth="1"/>
    <col min="9481" max="9481" width="8" style="124" customWidth="1"/>
    <col min="9482" max="9482" width="28.5703125" style="124" customWidth="1"/>
    <col min="9483" max="9734" width="9.140625" style="124"/>
    <col min="9735" max="9735" width="5.7109375" style="124" customWidth="1"/>
    <col min="9736" max="9736" width="12" style="124" customWidth="1"/>
    <col min="9737" max="9737" width="8" style="124" customWidth="1"/>
    <col min="9738" max="9738" width="28.5703125" style="124" customWidth="1"/>
    <col min="9739" max="9990" width="9.140625" style="124"/>
    <col min="9991" max="9991" width="5.7109375" style="124" customWidth="1"/>
    <col min="9992" max="9992" width="12" style="124" customWidth="1"/>
    <col min="9993" max="9993" width="8" style="124" customWidth="1"/>
    <col min="9994" max="9994" width="28.5703125" style="124" customWidth="1"/>
    <col min="9995" max="10246" width="9.140625" style="124"/>
    <col min="10247" max="10247" width="5.7109375" style="124" customWidth="1"/>
    <col min="10248" max="10248" width="12" style="124" customWidth="1"/>
    <col min="10249" max="10249" width="8" style="124" customWidth="1"/>
    <col min="10250" max="10250" width="28.5703125" style="124" customWidth="1"/>
    <col min="10251" max="10502" width="9.140625" style="124"/>
    <col min="10503" max="10503" width="5.7109375" style="124" customWidth="1"/>
    <col min="10504" max="10504" width="12" style="124" customWidth="1"/>
    <col min="10505" max="10505" width="8" style="124" customWidth="1"/>
    <col min="10506" max="10506" width="28.5703125" style="124" customWidth="1"/>
    <col min="10507" max="10758" width="9.140625" style="124"/>
    <col min="10759" max="10759" width="5.7109375" style="124" customWidth="1"/>
    <col min="10760" max="10760" width="12" style="124" customWidth="1"/>
    <col min="10761" max="10761" width="8" style="124" customWidth="1"/>
    <col min="10762" max="10762" width="28.5703125" style="124" customWidth="1"/>
    <col min="10763" max="11014" width="9.140625" style="124"/>
    <col min="11015" max="11015" width="5.7109375" style="124" customWidth="1"/>
    <col min="11016" max="11016" width="12" style="124" customWidth="1"/>
    <col min="11017" max="11017" width="8" style="124" customWidth="1"/>
    <col min="11018" max="11018" width="28.5703125" style="124" customWidth="1"/>
    <col min="11019" max="11270" width="9.140625" style="124"/>
    <col min="11271" max="11271" width="5.7109375" style="124" customWidth="1"/>
    <col min="11272" max="11272" width="12" style="124" customWidth="1"/>
    <col min="11273" max="11273" width="8" style="124" customWidth="1"/>
    <col min="11274" max="11274" width="28.5703125" style="124" customWidth="1"/>
    <col min="11275" max="11526" width="9.140625" style="124"/>
    <col min="11527" max="11527" width="5.7109375" style="124" customWidth="1"/>
    <col min="11528" max="11528" width="12" style="124" customWidth="1"/>
    <col min="11529" max="11529" width="8" style="124" customWidth="1"/>
    <col min="11530" max="11530" width="28.5703125" style="124" customWidth="1"/>
    <col min="11531" max="11782" width="9.140625" style="124"/>
    <col min="11783" max="11783" width="5.7109375" style="124" customWidth="1"/>
    <col min="11784" max="11784" width="12" style="124" customWidth="1"/>
    <col min="11785" max="11785" width="8" style="124" customWidth="1"/>
    <col min="11786" max="11786" width="28.5703125" style="124" customWidth="1"/>
    <col min="11787" max="12038" width="9.140625" style="124"/>
    <col min="12039" max="12039" width="5.7109375" style="124" customWidth="1"/>
    <col min="12040" max="12040" width="12" style="124" customWidth="1"/>
    <col min="12041" max="12041" width="8" style="124" customWidth="1"/>
    <col min="12042" max="12042" width="28.5703125" style="124" customWidth="1"/>
    <col min="12043" max="12294" width="9.140625" style="124"/>
    <col min="12295" max="12295" width="5.7109375" style="124" customWidth="1"/>
    <col min="12296" max="12296" width="12" style="124" customWidth="1"/>
    <col min="12297" max="12297" width="8" style="124" customWidth="1"/>
    <col min="12298" max="12298" width="28.5703125" style="124" customWidth="1"/>
    <col min="12299" max="12550" width="9.140625" style="124"/>
    <col min="12551" max="12551" width="5.7109375" style="124" customWidth="1"/>
    <col min="12552" max="12552" width="12" style="124" customWidth="1"/>
    <col min="12553" max="12553" width="8" style="124" customWidth="1"/>
    <col min="12554" max="12554" width="28.5703125" style="124" customWidth="1"/>
    <col min="12555" max="12806" width="9.140625" style="124"/>
    <col min="12807" max="12807" width="5.7109375" style="124" customWidth="1"/>
    <col min="12808" max="12808" width="12" style="124" customWidth="1"/>
    <col min="12809" max="12809" width="8" style="124" customWidth="1"/>
    <col min="12810" max="12810" width="28.5703125" style="124" customWidth="1"/>
    <col min="12811" max="13062" width="9.140625" style="124"/>
    <col min="13063" max="13063" width="5.7109375" style="124" customWidth="1"/>
    <col min="13064" max="13064" width="12" style="124" customWidth="1"/>
    <col min="13065" max="13065" width="8" style="124" customWidth="1"/>
    <col min="13066" max="13066" width="28.5703125" style="124" customWidth="1"/>
    <col min="13067" max="13318" width="9.140625" style="124"/>
    <col min="13319" max="13319" width="5.7109375" style="124" customWidth="1"/>
    <col min="13320" max="13320" width="12" style="124" customWidth="1"/>
    <col min="13321" max="13321" width="8" style="124" customWidth="1"/>
    <col min="13322" max="13322" width="28.5703125" style="124" customWidth="1"/>
    <col min="13323" max="13574" width="9.140625" style="124"/>
    <col min="13575" max="13575" width="5.7109375" style="124" customWidth="1"/>
    <col min="13576" max="13576" width="12" style="124" customWidth="1"/>
    <col min="13577" max="13577" width="8" style="124" customWidth="1"/>
    <col min="13578" max="13578" width="28.5703125" style="124" customWidth="1"/>
    <col min="13579" max="13830" width="9.140625" style="124"/>
    <col min="13831" max="13831" width="5.7109375" style="124" customWidth="1"/>
    <col min="13832" max="13832" width="12" style="124" customWidth="1"/>
    <col min="13833" max="13833" width="8" style="124" customWidth="1"/>
    <col min="13834" max="13834" width="28.5703125" style="124" customWidth="1"/>
    <col min="13835" max="14086" width="9.140625" style="124"/>
    <col min="14087" max="14087" width="5.7109375" style="124" customWidth="1"/>
    <col min="14088" max="14088" width="12" style="124" customWidth="1"/>
    <col min="14089" max="14089" width="8" style="124" customWidth="1"/>
    <col min="14090" max="14090" width="28.5703125" style="124" customWidth="1"/>
    <col min="14091" max="14342" width="9.140625" style="124"/>
    <col min="14343" max="14343" width="5.7109375" style="124" customWidth="1"/>
    <col min="14344" max="14344" width="12" style="124" customWidth="1"/>
    <col min="14345" max="14345" width="8" style="124" customWidth="1"/>
    <col min="14346" max="14346" width="28.5703125" style="124" customWidth="1"/>
    <col min="14347" max="14598" width="9.140625" style="124"/>
    <col min="14599" max="14599" width="5.7109375" style="124" customWidth="1"/>
    <col min="14600" max="14600" width="12" style="124" customWidth="1"/>
    <col min="14601" max="14601" width="8" style="124" customWidth="1"/>
    <col min="14602" max="14602" width="28.5703125" style="124" customWidth="1"/>
    <col min="14603" max="14854" width="9.140625" style="124"/>
    <col min="14855" max="14855" width="5.7109375" style="124" customWidth="1"/>
    <col min="14856" max="14856" width="12" style="124" customWidth="1"/>
    <col min="14857" max="14857" width="8" style="124" customWidth="1"/>
    <col min="14858" max="14858" width="28.5703125" style="124" customWidth="1"/>
    <col min="14859" max="15110" width="9.140625" style="124"/>
    <col min="15111" max="15111" width="5.7109375" style="124" customWidth="1"/>
    <col min="15112" max="15112" width="12" style="124" customWidth="1"/>
    <col min="15113" max="15113" width="8" style="124" customWidth="1"/>
    <col min="15114" max="15114" width="28.5703125" style="124" customWidth="1"/>
    <col min="15115" max="15366" width="9.140625" style="124"/>
    <col min="15367" max="15367" width="5.7109375" style="124" customWidth="1"/>
    <col min="15368" max="15368" width="12" style="124" customWidth="1"/>
    <col min="15369" max="15369" width="8" style="124" customWidth="1"/>
    <col min="15370" max="15370" width="28.5703125" style="124" customWidth="1"/>
    <col min="15371" max="15622" width="9.140625" style="124"/>
    <col min="15623" max="15623" width="5.7109375" style="124" customWidth="1"/>
    <col min="15624" max="15624" width="12" style="124" customWidth="1"/>
    <col min="15625" max="15625" width="8" style="124" customWidth="1"/>
    <col min="15626" max="15626" width="28.5703125" style="124" customWidth="1"/>
    <col min="15627" max="15878" width="9.140625" style="124"/>
    <col min="15879" max="15879" width="5.7109375" style="124" customWidth="1"/>
    <col min="15880" max="15880" width="12" style="124" customWidth="1"/>
    <col min="15881" max="15881" width="8" style="124" customWidth="1"/>
    <col min="15882" max="15882" width="28.5703125" style="124" customWidth="1"/>
    <col min="15883" max="16134" width="9.140625" style="124"/>
    <col min="16135" max="16135" width="5.7109375" style="124" customWidth="1"/>
    <col min="16136" max="16136" width="12" style="124" customWidth="1"/>
    <col min="16137" max="16137" width="8" style="124" customWidth="1"/>
    <col min="16138" max="16138" width="28.5703125" style="124" customWidth="1"/>
    <col min="16139" max="16384" width="9.140625" style="124"/>
  </cols>
  <sheetData>
    <row r="1" spans="1:20" s="8" customFormat="1" ht="20.100000000000001" customHeight="1">
      <c r="A1" s="220" t="s">
        <v>236</v>
      </c>
      <c r="B1" s="220"/>
      <c r="P1" s="159"/>
      <c r="S1" s="9"/>
    </row>
    <row r="2" spans="1:20" ht="15" customHeight="1">
      <c r="S2" s="134" t="s">
        <v>243</v>
      </c>
    </row>
    <row r="3" spans="1:20" ht="15" customHeight="1">
      <c r="A3" s="137" t="s">
        <v>12</v>
      </c>
      <c r="B3" s="137" t="s">
        <v>180</v>
      </c>
      <c r="C3" s="137" t="s">
        <v>112</v>
      </c>
      <c r="D3" s="155" t="s">
        <v>0</v>
      </c>
      <c r="E3" s="156" t="s">
        <v>0</v>
      </c>
      <c r="F3" s="155" t="s">
        <v>48</v>
      </c>
      <c r="G3" s="156" t="s">
        <v>94</v>
      </c>
      <c r="H3" s="155" t="s">
        <v>54</v>
      </c>
      <c r="I3" s="156" t="s">
        <v>247</v>
      </c>
      <c r="J3" s="155" t="s">
        <v>61</v>
      </c>
      <c r="K3" s="156" t="s">
        <v>248</v>
      </c>
      <c r="L3" s="155" t="s">
        <v>65</v>
      </c>
      <c r="M3" s="156" t="s">
        <v>249</v>
      </c>
      <c r="N3" s="155" t="s">
        <v>181</v>
      </c>
      <c r="O3" s="156" t="s">
        <v>250</v>
      </c>
      <c r="P3" s="140" t="s">
        <v>251</v>
      </c>
      <c r="Q3" s="155" t="s">
        <v>66</v>
      </c>
      <c r="R3" s="155" t="s">
        <v>77</v>
      </c>
      <c r="S3" s="155" t="s">
        <v>182</v>
      </c>
      <c r="T3" s="125"/>
    </row>
    <row r="4" spans="1:20" ht="15" customHeight="1">
      <c r="A4" s="141" t="s">
        <v>242</v>
      </c>
      <c r="B4" s="141" t="s">
        <v>242</v>
      </c>
      <c r="C4" s="141" t="s">
        <v>242</v>
      </c>
      <c r="D4" s="141" t="s">
        <v>242</v>
      </c>
      <c r="E4" s="142"/>
      <c r="F4" s="141"/>
      <c r="G4" s="142"/>
      <c r="H4" s="141"/>
      <c r="I4" s="142"/>
      <c r="J4" s="141"/>
      <c r="K4" s="142"/>
      <c r="L4" s="141"/>
      <c r="M4" s="142"/>
      <c r="N4" s="141"/>
      <c r="O4" s="142"/>
      <c r="P4" s="143" t="s">
        <v>240</v>
      </c>
      <c r="Q4" s="141" t="s">
        <v>242</v>
      </c>
      <c r="R4" s="141" t="s">
        <v>242</v>
      </c>
      <c r="S4" s="141" t="s">
        <v>242</v>
      </c>
      <c r="T4" s="125"/>
    </row>
    <row r="5" spans="1:20" ht="15" customHeight="1">
      <c r="A5" s="146" t="s">
        <v>25</v>
      </c>
      <c r="B5" s="146" t="s">
        <v>20</v>
      </c>
      <c r="C5" s="146" t="s">
        <v>183</v>
      </c>
      <c r="D5" s="147">
        <v>62</v>
      </c>
      <c r="E5" s="157">
        <v>50.569699999999997</v>
      </c>
      <c r="F5" s="147"/>
      <c r="G5" s="157"/>
      <c r="H5" s="147" t="s">
        <v>179</v>
      </c>
      <c r="I5" s="157"/>
      <c r="J5" s="147" t="s">
        <v>179</v>
      </c>
      <c r="K5" s="157"/>
      <c r="L5" s="147" t="s">
        <v>179</v>
      </c>
      <c r="M5" s="157"/>
      <c r="N5" s="147">
        <v>62</v>
      </c>
      <c r="O5" s="157">
        <f>+E5+G5+I5+K5+M5</f>
        <v>50.569699999999997</v>
      </c>
      <c r="P5" s="161">
        <f>+O5-N5</f>
        <v>-11.430300000000003</v>
      </c>
      <c r="Q5" s="147" t="s">
        <v>179</v>
      </c>
      <c r="R5" s="147" t="s">
        <v>179</v>
      </c>
      <c r="S5" s="147">
        <v>62</v>
      </c>
      <c r="T5" s="126"/>
    </row>
    <row r="6" spans="1:20" ht="15" customHeight="1">
      <c r="A6" s="146" t="s">
        <v>179</v>
      </c>
      <c r="B6" s="146" t="s">
        <v>179</v>
      </c>
      <c r="C6" s="146" t="s">
        <v>184</v>
      </c>
      <c r="D6" s="147">
        <v>3028</v>
      </c>
      <c r="E6" s="157">
        <v>3028.4200999999998</v>
      </c>
      <c r="F6" s="147"/>
      <c r="G6" s="157"/>
      <c r="H6" s="147" t="s">
        <v>179</v>
      </c>
      <c r="I6" s="157"/>
      <c r="J6" s="147" t="s">
        <v>179</v>
      </c>
      <c r="K6" s="157"/>
      <c r="L6" s="147" t="s">
        <v>179</v>
      </c>
      <c r="M6" s="157"/>
      <c r="N6" s="147">
        <v>3028</v>
      </c>
      <c r="O6" s="157">
        <f t="shared" ref="O6:O69" si="0">+E6+G6+I6+K6+M6</f>
        <v>3028.4200999999998</v>
      </c>
      <c r="P6" s="161">
        <f t="shared" ref="P6:P69" si="1">+O6-N6</f>
        <v>0.42009999999982028</v>
      </c>
      <c r="Q6" s="147" t="s">
        <v>179</v>
      </c>
      <c r="R6" s="147" t="s">
        <v>179</v>
      </c>
      <c r="S6" s="147">
        <v>3028</v>
      </c>
      <c r="T6" s="126"/>
    </row>
    <row r="7" spans="1:20" ht="15" customHeight="1">
      <c r="A7" s="146" t="s">
        <v>179</v>
      </c>
      <c r="B7" s="146" t="s">
        <v>179</v>
      </c>
      <c r="C7" s="146" t="s">
        <v>185</v>
      </c>
      <c r="D7" s="147">
        <v>70</v>
      </c>
      <c r="E7" s="157">
        <v>42.735399999999998</v>
      </c>
      <c r="F7" s="147"/>
      <c r="G7" s="157"/>
      <c r="H7" s="147" t="s">
        <v>179</v>
      </c>
      <c r="I7" s="157"/>
      <c r="J7" s="147" t="s">
        <v>179</v>
      </c>
      <c r="K7" s="157"/>
      <c r="L7" s="147" t="s">
        <v>179</v>
      </c>
      <c r="M7" s="157"/>
      <c r="N7" s="147">
        <v>70</v>
      </c>
      <c r="O7" s="157">
        <f t="shared" si="0"/>
        <v>42.735399999999998</v>
      </c>
      <c r="P7" s="161">
        <f t="shared" si="1"/>
        <v>-27.264600000000002</v>
      </c>
      <c r="Q7" s="147" t="s">
        <v>179</v>
      </c>
      <c r="R7" s="147" t="s">
        <v>179</v>
      </c>
      <c r="S7" s="147">
        <v>70</v>
      </c>
      <c r="T7" s="126"/>
    </row>
    <row r="8" spans="1:20" ht="15" customHeight="1">
      <c r="A8" s="146" t="s">
        <v>179</v>
      </c>
      <c r="B8" s="146" t="s">
        <v>179</v>
      </c>
      <c r="C8" s="146" t="s">
        <v>186</v>
      </c>
      <c r="D8" s="147">
        <v>2306</v>
      </c>
      <c r="E8" s="157">
        <v>2305.2388499999997</v>
      </c>
      <c r="F8" s="147"/>
      <c r="G8" s="157"/>
      <c r="H8" s="147" t="s">
        <v>179</v>
      </c>
      <c r="I8" s="157"/>
      <c r="J8" s="147" t="s">
        <v>179</v>
      </c>
      <c r="K8" s="157"/>
      <c r="L8" s="147" t="s">
        <v>179</v>
      </c>
      <c r="M8" s="157"/>
      <c r="N8" s="147">
        <v>2306</v>
      </c>
      <c r="O8" s="157">
        <f t="shared" si="0"/>
        <v>2305.2388499999997</v>
      </c>
      <c r="P8" s="161">
        <f t="shared" si="1"/>
        <v>-0.76115000000027067</v>
      </c>
      <c r="Q8" s="147" t="s">
        <v>179</v>
      </c>
      <c r="R8" s="147" t="s">
        <v>179</v>
      </c>
      <c r="S8" s="147">
        <v>2306</v>
      </c>
      <c r="T8" s="126"/>
    </row>
    <row r="9" spans="1:20" ht="15" customHeight="1">
      <c r="A9" s="146" t="s">
        <v>179</v>
      </c>
      <c r="B9" s="146" t="s">
        <v>179</v>
      </c>
      <c r="C9" s="146" t="s">
        <v>187</v>
      </c>
      <c r="D9" s="147">
        <v>2220</v>
      </c>
      <c r="E9" s="157">
        <v>2219.8229999999999</v>
      </c>
      <c r="F9" s="147" t="s">
        <v>179</v>
      </c>
      <c r="G9" s="157"/>
      <c r="H9" s="147" t="s">
        <v>179</v>
      </c>
      <c r="I9" s="157"/>
      <c r="J9" s="147" t="s">
        <v>179</v>
      </c>
      <c r="K9" s="157"/>
      <c r="L9" s="147" t="s">
        <v>179</v>
      </c>
      <c r="M9" s="157"/>
      <c r="N9" s="147">
        <v>2220</v>
      </c>
      <c r="O9" s="157">
        <f t="shared" si="0"/>
        <v>2219.8229999999999</v>
      </c>
      <c r="P9" s="161">
        <f t="shared" si="1"/>
        <v>-0.17700000000013461</v>
      </c>
      <c r="Q9" s="147" t="s">
        <v>179</v>
      </c>
      <c r="R9" s="147" t="s">
        <v>179</v>
      </c>
      <c r="S9" s="147">
        <v>2220</v>
      </c>
      <c r="T9" s="126"/>
    </row>
    <row r="10" spans="1:20" ht="15" customHeight="1">
      <c r="A10" s="146" t="s">
        <v>179</v>
      </c>
      <c r="B10" s="146" t="s">
        <v>179</v>
      </c>
      <c r="C10" s="146" t="s">
        <v>188</v>
      </c>
      <c r="D10" s="147">
        <v>256</v>
      </c>
      <c r="E10" s="157">
        <v>255.53319999999997</v>
      </c>
      <c r="F10" s="147" t="s">
        <v>179</v>
      </c>
      <c r="G10" s="157"/>
      <c r="H10" s="147" t="s">
        <v>179</v>
      </c>
      <c r="I10" s="157"/>
      <c r="J10" s="147" t="s">
        <v>179</v>
      </c>
      <c r="K10" s="157"/>
      <c r="L10" s="147" t="s">
        <v>179</v>
      </c>
      <c r="M10" s="157"/>
      <c r="N10" s="147">
        <v>256</v>
      </c>
      <c r="O10" s="157">
        <f t="shared" si="0"/>
        <v>255.53319999999997</v>
      </c>
      <c r="P10" s="161">
        <f t="shared" si="1"/>
        <v>-0.46680000000003474</v>
      </c>
      <c r="Q10" s="147" t="s">
        <v>179</v>
      </c>
      <c r="R10" s="147" t="s">
        <v>179</v>
      </c>
      <c r="S10" s="147">
        <v>256</v>
      </c>
      <c r="T10" s="126"/>
    </row>
    <row r="11" spans="1:20" ht="15" customHeight="1">
      <c r="A11" s="146" t="s">
        <v>179</v>
      </c>
      <c r="B11" s="146" t="s">
        <v>179</v>
      </c>
      <c r="C11" s="146" t="s">
        <v>189</v>
      </c>
      <c r="D11" s="147">
        <v>244</v>
      </c>
      <c r="E11" s="157">
        <v>243.35</v>
      </c>
      <c r="F11" s="147" t="s">
        <v>179</v>
      </c>
      <c r="G11" s="157"/>
      <c r="H11" s="147" t="s">
        <v>179</v>
      </c>
      <c r="I11" s="157"/>
      <c r="J11" s="147" t="s">
        <v>179</v>
      </c>
      <c r="K11" s="157"/>
      <c r="L11" s="147" t="s">
        <v>179</v>
      </c>
      <c r="M11" s="157"/>
      <c r="N11" s="147">
        <v>244</v>
      </c>
      <c r="O11" s="157">
        <f t="shared" si="0"/>
        <v>243.35</v>
      </c>
      <c r="P11" s="161">
        <f t="shared" si="1"/>
        <v>-0.65000000000000568</v>
      </c>
      <c r="Q11" s="147" t="s">
        <v>179</v>
      </c>
      <c r="R11" s="147" t="s">
        <v>179</v>
      </c>
      <c r="S11" s="147">
        <v>244</v>
      </c>
      <c r="T11" s="126"/>
    </row>
    <row r="12" spans="1:20" ht="15" customHeight="1">
      <c r="A12" s="146" t="s">
        <v>179</v>
      </c>
      <c r="B12" s="146" t="s">
        <v>179</v>
      </c>
      <c r="C12" s="146" t="s">
        <v>190</v>
      </c>
      <c r="D12" s="147">
        <v>1292</v>
      </c>
      <c r="E12" s="157">
        <v>1292.9891999999998</v>
      </c>
      <c r="F12" s="147" t="s">
        <v>179</v>
      </c>
      <c r="G12" s="157"/>
      <c r="H12" s="147">
        <v>352</v>
      </c>
      <c r="I12" s="157">
        <v>350.07859999999994</v>
      </c>
      <c r="J12" s="147" t="s">
        <v>179</v>
      </c>
      <c r="K12" s="157"/>
      <c r="L12" s="147" t="s">
        <v>179</v>
      </c>
      <c r="M12" s="157"/>
      <c r="N12" s="147">
        <v>1644</v>
      </c>
      <c r="O12" s="157">
        <f t="shared" si="0"/>
        <v>1643.0677999999998</v>
      </c>
      <c r="P12" s="161">
        <f t="shared" si="1"/>
        <v>-0.93220000000019354</v>
      </c>
      <c r="Q12" s="147" t="s">
        <v>179</v>
      </c>
      <c r="R12" s="147" t="s">
        <v>179</v>
      </c>
      <c r="S12" s="147">
        <v>1644</v>
      </c>
      <c r="T12" s="126"/>
    </row>
    <row r="13" spans="1:20" ht="15" customHeight="1">
      <c r="A13" s="146" t="s">
        <v>179</v>
      </c>
      <c r="B13" s="146" t="s">
        <v>181</v>
      </c>
      <c r="C13" s="146" t="s">
        <v>179</v>
      </c>
      <c r="D13" s="147">
        <v>9478</v>
      </c>
      <c r="E13" s="157">
        <f>SUM(E5:E12)</f>
        <v>9438.6594499999992</v>
      </c>
      <c r="F13" s="147" t="s">
        <v>179</v>
      </c>
      <c r="G13" s="157">
        <f>SUM(G5:G12)</f>
        <v>0</v>
      </c>
      <c r="H13" s="147">
        <v>352</v>
      </c>
      <c r="I13" s="157">
        <f>SUM(I5:I12)</f>
        <v>350.07859999999994</v>
      </c>
      <c r="J13" s="147" t="s">
        <v>179</v>
      </c>
      <c r="K13" s="157">
        <f>SUM(K5:K12)</f>
        <v>0</v>
      </c>
      <c r="L13" s="147" t="s">
        <v>179</v>
      </c>
      <c r="M13" s="157">
        <f>SUM(M5:M12)</f>
        <v>0</v>
      </c>
      <c r="N13" s="147">
        <v>9830</v>
      </c>
      <c r="O13" s="157">
        <f t="shared" si="0"/>
        <v>9788.7380499999999</v>
      </c>
      <c r="P13" s="161">
        <f t="shared" si="1"/>
        <v>-41.26195000000007</v>
      </c>
      <c r="Q13" s="147" t="s">
        <v>179</v>
      </c>
      <c r="R13" s="147" t="s">
        <v>179</v>
      </c>
      <c r="S13" s="147">
        <v>9830</v>
      </c>
      <c r="T13" s="126"/>
    </row>
    <row r="14" spans="1:20" ht="15" customHeight="1">
      <c r="A14" s="145" t="s">
        <v>181</v>
      </c>
      <c r="B14" s="145" t="s">
        <v>179</v>
      </c>
      <c r="C14" s="145" t="s">
        <v>179</v>
      </c>
      <c r="D14" s="148">
        <v>9478</v>
      </c>
      <c r="E14" s="158">
        <f>+E13</f>
        <v>9438.6594499999992</v>
      </c>
      <c r="F14" s="148" t="s">
        <v>179</v>
      </c>
      <c r="G14" s="158">
        <f>+G13</f>
        <v>0</v>
      </c>
      <c r="H14" s="148">
        <v>352</v>
      </c>
      <c r="I14" s="158">
        <f>+I13</f>
        <v>350.07859999999994</v>
      </c>
      <c r="J14" s="148" t="s">
        <v>179</v>
      </c>
      <c r="K14" s="158">
        <f>+K13</f>
        <v>0</v>
      </c>
      <c r="L14" s="148" t="s">
        <v>179</v>
      </c>
      <c r="M14" s="158">
        <f>+M13</f>
        <v>0</v>
      </c>
      <c r="N14" s="148">
        <v>9830</v>
      </c>
      <c r="O14" s="158">
        <f t="shared" si="0"/>
        <v>9788.7380499999999</v>
      </c>
      <c r="P14" s="162">
        <f t="shared" si="1"/>
        <v>-41.26195000000007</v>
      </c>
      <c r="Q14" s="148" t="s">
        <v>179</v>
      </c>
      <c r="R14" s="148" t="s">
        <v>179</v>
      </c>
      <c r="S14" s="148">
        <v>9830</v>
      </c>
      <c r="T14" s="126"/>
    </row>
    <row r="15" spans="1:20" ht="15" customHeight="1">
      <c r="A15" s="146" t="s">
        <v>21</v>
      </c>
      <c r="B15" s="146" t="s">
        <v>20</v>
      </c>
      <c r="C15" s="146" t="s">
        <v>191</v>
      </c>
      <c r="D15" s="147">
        <v>1868</v>
      </c>
      <c r="E15" s="157">
        <v>1867.7190999999998</v>
      </c>
      <c r="F15" s="147" t="s">
        <v>179</v>
      </c>
      <c r="G15" s="157"/>
      <c r="H15" s="147" t="s">
        <v>179</v>
      </c>
      <c r="I15" s="157"/>
      <c r="J15" s="147" t="s">
        <v>179</v>
      </c>
      <c r="K15" s="157"/>
      <c r="L15" s="147" t="s">
        <v>179</v>
      </c>
      <c r="M15" s="157"/>
      <c r="N15" s="147">
        <v>1868</v>
      </c>
      <c r="O15" s="157">
        <f t="shared" si="0"/>
        <v>1867.7190999999998</v>
      </c>
      <c r="P15" s="161">
        <f t="shared" si="1"/>
        <v>-0.28090000000020154</v>
      </c>
      <c r="Q15" s="147" t="s">
        <v>179</v>
      </c>
      <c r="R15" s="147" t="s">
        <v>179</v>
      </c>
      <c r="S15" s="147">
        <v>1868</v>
      </c>
      <c r="T15" s="126"/>
    </row>
    <row r="16" spans="1:20" ht="15" customHeight="1">
      <c r="A16" s="146" t="s">
        <v>179</v>
      </c>
      <c r="B16" s="146" t="s">
        <v>179</v>
      </c>
      <c r="C16" s="146" t="s">
        <v>192</v>
      </c>
      <c r="D16" s="147" t="s">
        <v>179</v>
      </c>
      <c r="E16" s="157"/>
      <c r="F16" s="147" t="s">
        <v>179</v>
      </c>
      <c r="G16" s="157"/>
      <c r="H16" s="147">
        <v>432</v>
      </c>
      <c r="I16" s="157">
        <v>429.85029999999995</v>
      </c>
      <c r="J16" s="147" t="s">
        <v>179</v>
      </c>
      <c r="K16" s="157"/>
      <c r="L16" s="147" t="s">
        <v>179</v>
      </c>
      <c r="M16" s="157"/>
      <c r="N16" s="147">
        <v>432</v>
      </c>
      <c r="O16" s="157">
        <f t="shared" si="0"/>
        <v>429.85029999999995</v>
      </c>
      <c r="P16" s="161">
        <f t="shared" si="1"/>
        <v>-2.1497000000000526</v>
      </c>
      <c r="Q16" s="147" t="s">
        <v>179</v>
      </c>
      <c r="R16" s="147" t="s">
        <v>179</v>
      </c>
      <c r="S16" s="147">
        <v>432</v>
      </c>
      <c r="T16" s="126"/>
    </row>
    <row r="17" spans="1:20" ht="15" customHeight="1">
      <c r="A17" s="146" t="s">
        <v>179</v>
      </c>
      <c r="B17" s="146" t="s">
        <v>179</v>
      </c>
      <c r="C17" s="146" t="s">
        <v>193</v>
      </c>
      <c r="D17" s="147">
        <v>56</v>
      </c>
      <c r="E17" s="157">
        <v>56.519999999999996</v>
      </c>
      <c r="F17" s="147" t="s">
        <v>179</v>
      </c>
      <c r="G17" s="157"/>
      <c r="H17" s="147" t="s">
        <v>179</v>
      </c>
      <c r="I17" s="157"/>
      <c r="J17" s="147" t="s">
        <v>179</v>
      </c>
      <c r="K17" s="157"/>
      <c r="L17" s="147" t="s">
        <v>179</v>
      </c>
      <c r="M17" s="157"/>
      <c r="N17" s="147">
        <v>56</v>
      </c>
      <c r="O17" s="157">
        <f t="shared" si="0"/>
        <v>56.519999999999996</v>
      </c>
      <c r="P17" s="161">
        <f t="shared" si="1"/>
        <v>0.51999999999999602</v>
      </c>
      <c r="Q17" s="147" t="s">
        <v>179</v>
      </c>
      <c r="R17" s="147" t="s">
        <v>179</v>
      </c>
      <c r="S17" s="147">
        <v>56</v>
      </c>
      <c r="T17" s="126"/>
    </row>
    <row r="18" spans="1:20" ht="15" customHeight="1">
      <c r="A18" s="146" t="s">
        <v>179</v>
      </c>
      <c r="B18" s="146" t="s">
        <v>179</v>
      </c>
      <c r="C18" s="146" t="s">
        <v>194</v>
      </c>
      <c r="D18" s="147">
        <v>7558</v>
      </c>
      <c r="E18" s="157">
        <v>7559.2831000000006</v>
      </c>
      <c r="F18" s="147" t="s">
        <v>179</v>
      </c>
      <c r="G18" s="157"/>
      <c r="H18" s="147">
        <v>76</v>
      </c>
      <c r="I18" s="157">
        <v>76.867199999999997</v>
      </c>
      <c r="J18" s="147" t="s">
        <v>179</v>
      </c>
      <c r="K18" s="157"/>
      <c r="L18" s="147" t="s">
        <v>179</v>
      </c>
      <c r="M18" s="157"/>
      <c r="N18" s="147">
        <v>7634</v>
      </c>
      <c r="O18" s="157">
        <f t="shared" si="0"/>
        <v>7636.1503000000002</v>
      </c>
      <c r="P18" s="161">
        <f t="shared" si="1"/>
        <v>2.150300000000243</v>
      </c>
      <c r="Q18" s="147" t="s">
        <v>179</v>
      </c>
      <c r="R18" s="147" t="s">
        <v>179</v>
      </c>
      <c r="S18" s="147">
        <v>7634</v>
      </c>
      <c r="T18" s="126"/>
    </row>
    <row r="19" spans="1:20" ht="15" customHeight="1">
      <c r="A19" s="146" t="s">
        <v>179</v>
      </c>
      <c r="B19" s="146" t="s">
        <v>181</v>
      </c>
      <c r="C19" s="146" t="s">
        <v>179</v>
      </c>
      <c r="D19" s="147">
        <v>9482</v>
      </c>
      <c r="E19" s="157">
        <f>SUM(E15:E18)</f>
        <v>9483.5221999999994</v>
      </c>
      <c r="F19" s="147" t="s">
        <v>179</v>
      </c>
      <c r="G19" s="157">
        <f>SUM(G15:G18)</f>
        <v>0</v>
      </c>
      <c r="H19" s="147">
        <v>508</v>
      </c>
      <c r="I19" s="157">
        <f>SUM(I15:I18)</f>
        <v>506.71749999999997</v>
      </c>
      <c r="J19" s="147" t="s">
        <v>179</v>
      </c>
      <c r="K19" s="157">
        <f>SUM(K15:K18)</f>
        <v>0</v>
      </c>
      <c r="L19" s="147" t="s">
        <v>179</v>
      </c>
      <c r="M19" s="157">
        <f>SUM(M15:M18)</f>
        <v>0</v>
      </c>
      <c r="N19" s="147">
        <v>9990</v>
      </c>
      <c r="O19" s="157">
        <f t="shared" si="0"/>
        <v>9990.2397000000001</v>
      </c>
      <c r="P19" s="161">
        <f t="shared" si="1"/>
        <v>0.2397000000000844</v>
      </c>
      <c r="Q19" s="147" t="s">
        <v>179</v>
      </c>
      <c r="R19" s="147" t="s">
        <v>179</v>
      </c>
      <c r="S19" s="147">
        <v>9990</v>
      </c>
      <c r="T19" s="126"/>
    </row>
    <row r="20" spans="1:20" ht="15" customHeight="1">
      <c r="A20" s="145" t="s">
        <v>181</v>
      </c>
      <c r="B20" s="145" t="s">
        <v>179</v>
      </c>
      <c r="C20" s="145" t="s">
        <v>179</v>
      </c>
      <c r="D20" s="148">
        <v>9482</v>
      </c>
      <c r="E20" s="158">
        <f>+E19</f>
        <v>9483.5221999999994</v>
      </c>
      <c r="F20" s="148" t="s">
        <v>179</v>
      </c>
      <c r="G20" s="158">
        <f>+G19</f>
        <v>0</v>
      </c>
      <c r="H20" s="148">
        <v>508</v>
      </c>
      <c r="I20" s="158">
        <f>+I19</f>
        <v>506.71749999999997</v>
      </c>
      <c r="J20" s="148" t="s">
        <v>179</v>
      </c>
      <c r="K20" s="158">
        <f>+K19</f>
        <v>0</v>
      </c>
      <c r="L20" s="148" t="s">
        <v>179</v>
      </c>
      <c r="M20" s="158">
        <f>+M19</f>
        <v>0</v>
      </c>
      <c r="N20" s="148">
        <v>9990</v>
      </c>
      <c r="O20" s="158">
        <f t="shared" si="0"/>
        <v>9990.2397000000001</v>
      </c>
      <c r="P20" s="162">
        <f t="shared" si="1"/>
        <v>0.2397000000000844</v>
      </c>
      <c r="Q20" s="148" t="s">
        <v>179</v>
      </c>
      <c r="R20" s="148" t="s">
        <v>179</v>
      </c>
      <c r="S20" s="148">
        <v>9990</v>
      </c>
      <c r="T20" s="126"/>
    </row>
    <row r="21" spans="1:20" ht="15" customHeight="1">
      <c r="A21" s="146" t="s">
        <v>56</v>
      </c>
      <c r="B21" s="146" t="s">
        <v>20</v>
      </c>
      <c r="C21" s="146" t="s">
        <v>186</v>
      </c>
      <c r="D21" s="147" t="s">
        <v>179</v>
      </c>
      <c r="E21" s="157"/>
      <c r="F21" s="147" t="s">
        <v>179</v>
      </c>
      <c r="G21" s="157"/>
      <c r="H21" s="147">
        <v>28</v>
      </c>
      <c r="I21" s="157">
        <v>23.895399999999999</v>
      </c>
      <c r="J21" s="147" t="s">
        <v>179</v>
      </c>
      <c r="K21" s="157"/>
      <c r="L21" s="147" t="s">
        <v>179</v>
      </c>
      <c r="M21" s="157"/>
      <c r="N21" s="147">
        <v>28</v>
      </c>
      <c r="O21" s="157">
        <f t="shared" si="0"/>
        <v>23.895399999999999</v>
      </c>
      <c r="P21" s="161">
        <f t="shared" si="1"/>
        <v>-4.1046000000000014</v>
      </c>
      <c r="Q21" s="147" t="s">
        <v>179</v>
      </c>
      <c r="R21" s="147" t="s">
        <v>179</v>
      </c>
      <c r="S21" s="147">
        <v>28</v>
      </c>
      <c r="T21" s="126"/>
    </row>
    <row r="22" spans="1:20" ht="15" customHeight="1">
      <c r="A22" s="146" t="s">
        <v>179</v>
      </c>
      <c r="B22" s="146" t="s">
        <v>181</v>
      </c>
      <c r="C22" s="146" t="s">
        <v>179</v>
      </c>
      <c r="D22" s="147" t="s">
        <v>179</v>
      </c>
      <c r="E22" s="157">
        <f>+E21</f>
        <v>0</v>
      </c>
      <c r="F22" s="147" t="s">
        <v>179</v>
      </c>
      <c r="G22" s="157">
        <f>+G21</f>
        <v>0</v>
      </c>
      <c r="H22" s="147">
        <v>28</v>
      </c>
      <c r="I22" s="157">
        <f>+I21</f>
        <v>23.895399999999999</v>
      </c>
      <c r="J22" s="147" t="s">
        <v>179</v>
      </c>
      <c r="K22" s="157">
        <f>+K21</f>
        <v>0</v>
      </c>
      <c r="L22" s="147" t="s">
        <v>179</v>
      </c>
      <c r="M22" s="157">
        <f>+M21</f>
        <v>0</v>
      </c>
      <c r="N22" s="147">
        <v>28</v>
      </c>
      <c r="O22" s="157">
        <f t="shared" si="0"/>
        <v>23.895399999999999</v>
      </c>
      <c r="P22" s="161">
        <f t="shared" si="1"/>
        <v>-4.1046000000000014</v>
      </c>
      <c r="Q22" s="147" t="s">
        <v>179</v>
      </c>
      <c r="R22" s="147" t="s">
        <v>179</v>
      </c>
      <c r="S22" s="147">
        <v>28</v>
      </c>
      <c r="T22" s="126"/>
    </row>
    <row r="23" spans="1:20" ht="15" customHeight="1">
      <c r="A23" s="145" t="s">
        <v>181</v>
      </c>
      <c r="B23" s="145" t="s">
        <v>179</v>
      </c>
      <c r="C23" s="145" t="s">
        <v>179</v>
      </c>
      <c r="D23" s="148" t="s">
        <v>179</v>
      </c>
      <c r="E23" s="158">
        <f>+E22</f>
        <v>0</v>
      </c>
      <c r="F23" s="148" t="s">
        <v>179</v>
      </c>
      <c r="G23" s="158">
        <f>+G22</f>
        <v>0</v>
      </c>
      <c r="H23" s="148">
        <v>28</v>
      </c>
      <c r="I23" s="158">
        <f>+I22</f>
        <v>23.895399999999999</v>
      </c>
      <c r="J23" s="148" t="s">
        <v>179</v>
      </c>
      <c r="K23" s="158">
        <f>+K22</f>
        <v>0</v>
      </c>
      <c r="L23" s="148" t="s">
        <v>179</v>
      </c>
      <c r="M23" s="158">
        <f>+M22</f>
        <v>0</v>
      </c>
      <c r="N23" s="148">
        <v>28</v>
      </c>
      <c r="O23" s="158">
        <f t="shared" si="0"/>
        <v>23.895399999999999</v>
      </c>
      <c r="P23" s="162">
        <f t="shared" si="1"/>
        <v>-4.1046000000000014</v>
      </c>
      <c r="Q23" s="148" t="s">
        <v>179</v>
      </c>
      <c r="R23" s="148" t="s">
        <v>179</v>
      </c>
      <c r="S23" s="148">
        <v>28</v>
      </c>
      <c r="T23" s="126"/>
    </row>
    <row r="24" spans="1:20" ht="15" customHeight="1">
      <c r="A24" s="146" t="s">
        <v>27</v>
      </c>
      <c r="B24" s="146" t="s">
        <v>20</v>
      </c>
      <c r="C24" s="146" t="s">
        <v>195</v>
      </c>
      <c r="D24" s="147">
        <v>272</v>
      </c>
      <c r="E24" s="157">
        <v>222.92429999999996</v>
      </c>
      <c r="F24" s="147" t="s">
        <v>179</v>
      </c>
      <c r="G24" s="157"/>
      <c r="H24" s="147" t="s">
        <v>179</v>
      </c>
      <c r="I24" s="157"/>
      <c r="J24" s="147" t="s">
        <v>179</v>
      </c>
      <c r="K24" s="157"/>
      <c r="L24" s="147" t="s">
        <v>179</v>
      </c>
      <c r="M24" s="157"/>
      <c r="N24" s="147">
        <v>272</v>
      </c>
      <c r="O24" s="157">
        <f t="shared" si="0"/>
        <v>222.92429999999996</v>
      </c>
      <c r="P24" s="161">
        <f t="shared" si="1"/>
        <v>-49.07570000000004</v>
      </c>
      <c r="Q24" s="147" t="s">
        <v>179</v>
      </c>
      <c r="R24" s="147" t="s">
        <v>179</v>
      </c>
      <c r="S24" s="147">
        <v>272</v>
      </c>
      <c r="T24" s="126"/>
    </row>
    <row r="25" spans="1:20" ht="15" customHeight="1">
      <c r="A25" s="146" t="s">
        <v>179</v>
      </c>
      <c r="B25" s="146" t="s">
        <v>179</v>
      </c>
      <c r="C25" s="146" t="s">
        <v>192</v>
      </c>
      <c r="D25" s="147">
        <v>80</v>
      </c>
      <c r="E25" s="157">
        <v>79.269299999999987</v>
      </c>
      <c r="F25" s="147" t="s">
        <v>179</v>
      </c>
      <c r="G25" s="157"/>
      <c r="H25" s="147" t="s">
        <v>179</v>
      </c>
      <c r="I25" s="157"/>
      <c r="J25" s="147" t="s">
        <v>179</v>
      </c>
      <c r="K25" s="157"/>
      <c r="L25" s="147" t="s">
        <v>179</v>
      </c>
      <c r="M25" s="157"/>
      <c r="N25" s="147">
        <v>80</v>
      </c>
      <c r="O25" s="157">
        <f t="shared" si="0"/>
        <v>79.269299999999987</v>
      </c>
      <c r="P25" s="161">
        <f t="shared" si="1"/>
        <v>-0.73070000000001301</v>
      </c>
      <c r="Q25" s="147" t="s">
        <v>179</v>
      </c>
      <c r="R25" s="147" t="s">
        <v>179</v>
      </c>
      <c r="S25" s="147">
        <v>80</v>
      </c>
      <c r="T25" s="126"/>
    </row>
    <row r="26" spans="1:20" ht="15" customHeight="1">
      <c r="A26" s="146" t="s">
        <v>179</v>
      </c>
      <c r="B26" s="146" t="s">
        <v>179</v>
      </c>
      <c r="C26" s="146" t="s">
        <v>196</v>
      </c>
      <c r="D26" s="147">
        <v>224</v>
      </c>
      <c r="E26" s="157">
        <v>219.84710000000001</v>
      </c>
      <c r="F26" s="147" t="s">
        <v>179</v>
      </c>
      <c r="G26" s="157"/>
      <c r="H26" s="147" t="s">
        <v>179</v>
      </c>
      <c r="I26" s="157"/>
      <c r="J26" s="147" t="s">
        <v>179</v>
      </c>
      <c r="K26" s="157"/>
      <c r="L26" s="147" t="s">
        <v>179</v>
      </c>
      <c r="M26" s="157"/>
      <c r="N26" s="147">
        <v>224</v>
      </c>
      <c r="O26" s="157">
        <f t="shared" si="0"/>
        <v>219.84710000000001</v>
      </c>
      <c r="P26" s="161">
        <f t="shared" si="1"/>
        <v>-4.1528999999999883</v>
      </c>
      <c r="Q26" s="147" t="s">
        <v>179</v>
      </c>
      <c r="R26" s="147" t="s">
        <v>179</v>
      </c>
      <c r="S26" s="147">
        <v>224</v>
      </c>
      <c r="T26" s="126"/>
    </row>
    <row r="27" spans="1:20" ht="15" customHeight="1">
      <c r="A27" s="146" t="s">
        <v>179</v>
      </c>
      <c r="B27" s="146" t="s">
        <v>179</v>
      </c>
      <c r="C27" s="146" t="s">
        <v>194</v>
      </c>
      <c r="D27" s="147">
        <v>948</v>
      </c>
      <c r="E27" s="157">
        <v>925.68769999999995</v>
      </c>
      <c r="F27" s="147">
        <v>122</v>
      </c>
      <c r="G27" s="157">
        <v>122.5856</v>
      </c>
      <c r="H27" s="147">
        <v>20</v>
      </c>
      <c r="I27" s="157">
        <v>12.8583</v>
      </c>
      <c r="J27" s="147">
        <v>187</v>
      </c>
      <c r="K27" s="157">
        <v>185.31495000000001</v>
      </c>
      <c r="L27" s="147">
        <v>154</v>
      </c>
      <c r="M27" s="157">
        <v>153.72655</v>
      </c>
      <c r="N27" s="147">
        <v>1431</v>
      </c>
      <c r="O27" s="157">
        <f t="shared" si="0"/>
        <v>1400.1731</v>
      </c>
      <c r="P27" s="161">
        <f t="shared" si="1"/>
        <v>-30.826900000000023</v>
      </c>
      <c r="Q27" s="147">
        <v>321</v>
      </c>
      <c r="R27" s="147">
        <v>16</v>
      </c>
      <c r="S27" s="147">
        <v>1768</v>
      </c>
      <c r="T27" s="126"/>
    </row>
    <row r="28" spans="1:20" ht="15" customHeight="1">
      <c r="A28" s="146" t="s">
        <v>179</v>
      </c>
      <c r="B28" s="146" t="s">
        <v>181</v>
      </c>
      <c r="C28" s="146" t="s">
        <v>179</v>
      </c>
      <c r="D28" s="147">
        <v>1524</v>
      </c>
      <c r="E28" s="157">
        <f>SUM(E24:E27)</f>
        <v>1447.7284</v>
      </c>
      <c r="F28" s="147">
        <v>122</v>
      </c>
      <c r="G28" s="157">
        <f>SUM(G24:G27)</f>
        <v>122.5856</v>
      </c>
      <c r="H28" s="147">
        <v>20</v>
      </c>
      <c r="I28" s="157">
        <f>SUM(I24:I27)</f>
        <v>12.8583</v>
      </c>
      <c r="J28" s="147">
        <v>187</v>
      </c>
      <c r="K28" s="157">
        <f>SUM(K24:K27)</f>
        <v>185.31495000000001</v>
      </c>
      <c r="L28" s="147">
        <v>154</v>
      </c>
      <c r="M28" s="157">
        <f>SUM(M24:M27)</f>
        <v>153.72655</v>
      </c>
      <c r="N28" s="147">
        <v>2007</v>
      </c>
      <c r="O28" s="157">
        <f t="shared" si="0"/>
        <v>1922.2138</v>
      </c>
      <c r="P28" s="161">
        <f t="shared" si="1"/>
        <v>-84.786200000000008</v>
      </c>
      <c r="Q28" s="147">
        <v>321</v>
      </c>
      <c r="R28" s="147">
        <v>16</v>
      </c>
      <c r="S28" s="147">
        <v>2344</v>
      </c>
      <c r="T28" s="126"/>
    </row>
    <row r="29" spans="1:20" ht="15" customHeight="1">
      <c r="A29" s="146" t="s">
        <v>179</v>
      </c>
      <c r="B29" s="146" t="s">
        <v>50</v>
      </c>
      <c r="C29" s="146" t="s">
        <v>197</v>
      </c>
      <c r="D29" s="147" t="s">
        <v>179</v>
      </c>
      <c r="E29" s="157"/>
      <c r="F29" s="147">
        <v>130</v>
      </c>
      <c r="G29" s="157">
        <v>130.6397</v>
      </c>
      <c r="H29" s="147" t="s">
        <v>179</v>
      </c>
      <c r="I29" s="157"/>
      <c r="J29" s="147" t="s">
        <v>179</v>
      </c>
      <c r="K29" s="157"/>
      <c r="L29" s="147" t="s">
        <v>179</v>
      </c>
      <c r="M29" s="157"/>
      <c r="N29" s="147">
        <v>130</v>
      </c>
      <c r="O29" s="157">
        <f t="shared" si="0"/>
        <v>130.6397</v>
      </c>
      <c r="P29" s="161">
        <f t="shared" si="1"/>
        <v>0.63970000000000482</v>
      </c>
      <c r="Q29" s="147" t="s">
        <v>179</v>
      </c>
      <c r="R29" s="147" t="s">
        <v>179</v>
      </c>
      <c r="S29" s="147">
        <v>130</v>
      </c>
      <c r="T29" s="126"/>
    </row>
    <row r="30" spans="1:20" ht="15" customHeight="1">
      <c r="A30" s="146" t="s">
        <v>179</v>
      </c>
      <c r="B30" s="146" t="s">
        <v>179</v>
      </c>
      <c r="C30" s="146" t="s">
        <v>198</v>
      </c>
      <c r="D30" s="147" t="s">
        <v>179</v>
      </c>
      <c r="E30" s="157"/>
      <c r="F30" s="147">
        <v>370</v>
      </c>
      <c r="G30" s="157">
        <v>354.58449999999999</v>
      </c>
      <c r="H30" s="147" t="s">
        <v>179</v>
      </c>
      <c r="I30" s="157"/>
      <c r="J30" s="147" t="s">
        <v>179</v>
      </c>
      <c r="K30" s="157"/>
      <c r="L30" s="147" t="s">
        <v>179</v>
      </c>
      <c r="M30" s="157"/>
      <c r="N30" s="147">
        <v>370</v>
      </c>
      <c r="O30" s="157">
        <f t="shared" si="0"/>
        <v>354.58449999999999</v>
      </c>
      <c r="P30" s="161">
        <f t="shared" si="1"/>
        <v>-15.415500000000009</v>
      </c>
      <c r="Q30" s="147" t="s">
        <v>179</v>
      </c>
      <c r="R30" s="147" t="s">
        <v>179</v>
      </c>
      <c r="S30" s="147">
        <v>370</v>
      </c>
      <c r="T30" s="126"/>
    </row>
    <row r="31" spans="1:20" ht="15" customHeight="1">
      <c r="A31" s="146" t="s">
        <v>179</v>
      </c>
      <c r="B31" s="146" t="s">
        <v>181</v>
      </c>
      <c r="C31" s="146" t="s">
        <v>179</v>
      </c>
      <c r="D31" s="147" t="s">
        <v>179</v>
      </c>
      <c r="E31" s="157">
        <f>SUM(E29:E30)</f>
        <v>0</v>
      </c>
      <c r="F31" s="147">
        <v>500</v>
      </c>
      <c r="G31" s="157">
        <f>SUM(G29:G30)</f>
        <v>485.2242</v>
      </c>
      <c r="H31" s="147" t="s">
        <v>179</v>
      </c>
      <c r="I31" s="157">
        <f>SUM(I29:I30)</f>
        <v>0</v>
      </c>
      <c r="J31" s="147" t="s">
        <v>179</v>
      </c>
      <c r="K31" s="157">
        <f>SUM(K29:K30)</f>
        <v>0</v>
      </c>
      <c r="L31" s="147" t="s">
        <v>179</v>
      </c>
      <c r="M31" s="157">
        <f>SUM(M29:M30)</f>
        <v>0</v>
      </c>
      <c r="N31" s="147">
        <v>500</v>
      </c>
      <c r="O31" s="157">
        <f t="shared" si="0"/>
        <v>485.2242</v>
      </c>
      <c r="P31" s="161">
        <f t="shared" si="1"/>
        <v>-14.775800000000004</v>
      </c>
      <c r="Q31" s="147" t="s">
        <v>179</v>
      </c>
      <c r="R31" s="147" t="s">
        <v>179</v>
      </c>
      <c r="S31" s="147">
        <v>500</v>
      </c>
      <c r="T31" s="126"/>
    </row>
    <row r="32" spans="1:20" ht="15" customHeight="1">
      <c r="A32" s="146" t="s">
        <v>179</v>
      </c>
      <c r="B32" s="146" t="s">
        <v>62</v>
      </c>
      <c r="C32" s="146" t="s">
        <v>199</v>
      </c>
      <c r="D32" s="147" t="s">
        <v>179</v>
      </c>
      <c r="E32" s="157"/>
      <c r="F32" s="147" t="s">
        <v>179</v>
      </c>
      <c r="G32" s="157"/>
      <c r="H32" s="147" t="s">
        <v>179</v>
      </c>
      <c r="I32" s="157"/>
      <c r="J32" s="147">
        <v>394</v>
      </c>
      <c r="K32" s="157">
        <v>394.40755000000001</v>
      </c>
      <c r="L32" s="147">
        <v>394</v>
      </c>
      <c r="M32" s="157">
        <v>394.17205000000001</v>
      </c>
      <c r="N32" s="147">
        <v>788</v>
      </c>
      <c r="O32" s="157">
        <f t="shared" si="0"/>
        <v>788.57960000000003</v>
      </c>
      <c r="P32" s="161">
        <f t="shared" si="1"/>
        <v>0.57960000000002765</v>
      </c>
      <c r="Q32" s="147" t="s">
        <v>179</v>
      </c>
      <c r="R32" s="147" t="s">
        <v>179</v>
      </c>
      <c r="S32" s="147">
        <v>788</v>
      </c>
      <c r="T32" s="126"/>
    </row>
    <row r="33" spans="1:20" ht="15" customHeight="1">
      <c r="A33" s="146" t="s">
        <v>179</v>
      </c>
      <c r="B33" s="146" t="s">
        <v>179</v>
      </c>
      <c r="C33" s="146" t="s">
        <v>200</v>
      </c>
      <c r="D33" s="147" t="s">
        <v>179</v>
      </c>
      <c r="E33" s="157"/>
      <c r="F33" s="147" t="s">
        <v>179</v>
      </c>
      <c r="G33" s="157"/>
      <c r="H33" s="147" t="s">
        <v>179</v>
      </c>
      <c r="I33" s="157"/>
      <c r="J33" s="147">
        <v>560</v>
      </c>
      <c r="K33" s="157">
        <v>556.35304999999994</v>
      </c>
      <c r="L33" s="147">
        <v>581</v>
      </c>
      <c r="M33" s="157">
        <v>579.76959999999997</v>
      </c>
      <c r="N33" s="147">
        <v>1141</v>
      </c>
      <c r="O33" s="157">
        <f t="shared" si="0"/>
        <v>1136.1226499999998</v>
      </c>
      <c r="P33" s="161">
        <f t="shared" si="1"/>
        <v>-4.8773500000002059</v>
      </c>
      <c r="Q33" s="147" t="s">
        <v>179</v>
      </c>
      <c r="R33" s="147" t="s">
        <v>179</v>
      </c>
      <c r="S33" s="147">
        <v>1141</v>
      </c>
      <c r="T33" s="126"/>
    </row>
    <row r="34" spans="1:20" ht="15" customHeight="1">
      <c r="A34" s="146" t="s">
        <v>179</v>
      </c>
      <c r="B34" s="146" t="s">
        <v>181</v>
      </c>
      <c r="C34" s="146" t="s">
        <v>179</v>
      </c>
      <c r="D34" s="147" t="s">
        <v>179</v>
      </c>
      <c r="E34" s="157">
        <f>SUM(E32:E33)</f>
        <v>0</v>
      </c>
      <c r="F34" s="147" t="s">
        <v>179</v>
      </c>
      <c r="G34" s="157">
        <f>SUM(G32:G33)</f>
        <v>0</v>
      </c>
      <c r="H34" s="147" t="s">
        <v>179</v>
      </c>
      <c r="I34" s="157">
        <f>SUM(I32:I33)</f>
        <v>0</v>
      </c>
      <c r="J34" s="147">
        <v>954</v>
      </c>
      <c r="K34" s="157">
        <f>SUM(K32:K33)</f>
        <v>950.76059999999995</v>
      </c>
      <c r="L34" s="147">
        <v>975</v>
      </c>
      <c r="M34" s="157">
        <f>SUM(M32:M33)</f>
        <v>973.94164999999998</v>
      </c>
      <c r="N34" s="147">
        <v>1929</v>
      </c>
      <c r="O34" s="157">
        <f t="shared" si="0"/>
        <v>1924.7022499999998</v>
      </c>
      <c r="P34" s="161">
        <f t="shared" si="1"/>
        <v>-4.2977500000001783</v>
      </c>
      <c r="Q34" s="147" t="s">
        <v>179</v>
      </c>
      <c r="R34" s="147" t="s">
        <v>179</v>
      </c>
      <c r="S34" s="147">
        <v>1929</v>
      </c>
      <c r="T34" s="126"/>
    </row>
    <row r="35" spans="1:20" ht="15" customHeight="1">
      <c r="A35" s="145" t="s">
        <v>181</v>
      </c>
      <c r="B35" s="145" t="s">
        <v>179</v>
      </c>
      <c r="C35" s="145" t="s">
        <v>179</v>
      </c>
      <c r="D35" s="148">
        <v>1524</v>
      </c>
      <c r="E35" s="158">
        <f>+E28+E31+E34</f>
        <v>1447.7284</v>
      </c>
      <c r="F35" s="148">
        <v>622</v>
      </c>
      <c r="G35" s="158">
        <f>+G28+G31+G34</f>
        <v>607.8098</v>
      </c>
      <c r="H35" s="148">
        <v>20</v>
      </c>
      <c r="I35" s="158">
        <f>+I28+I31+I34</f>
        <v>12.8583</v>
      </c>
      <c r="J35" s="148">
        <v>1141</v>
      </c>
      <c r="K35" s="158">
        <f>+K28+K31+K34</f>
        <v>1136.07555</v>
      </c>
      <c r="L35" s="148">
        <v>1129</v>
      </c>
      <c r="M35" s="158">
        <f>+M28+M31+M34</f>
        <v>1127.6682000000001</v>
      </c>
      <c r="N35" s="148">
        <v>4436</v>
      </c>
      <c r="O35" s="158">
        <f t="shared" si="0"/>
        <v>4332.1402500000004</v>
      </c>
      <c r="P35" s="162">
        <f t="shared" si="1"/>
        <v>-103.85974999999962</v>
      </c>
      <c r="Q35" s="148">
        <v>321</v>
      </c>
      <c r="R35" s="148">
        <v>16</v>
      </c>
      <c r="S35" s="148">
        <v>4773</v>
      </c>
      <c r="T35" s="126"/>
    </row>
    <row r="36" spans="1:20" ht="15" customHeight="1">
      <c r="A36" s="146" t="s">
        <v>44</v>
      </c>
      <c r="B36" s="146" t="s">
        <v>20</v>
      </c>
      <c r="C36" s="146" t="s">
        <v>201</v>
      </c>
      <c r="D36" s="147">
        <v>14</v>
      </c>
      <c r="E36" s="157">
        <v>13.690399999999999</v>
      </c>
      <c r="F36" s="147" t="s">
        <v>179</v>
      </c>
      <c r="G36" s="157"/>
      <c r="H36" s="147" t="s">
        <v>179</v>
      </c>
      <c r="I36" s="157"/>
      <c r="J36" s="147" t="s">
        <v>179</v>
      </c>
      <c r="K36" s="157"/>
      <c r="L36" s="147" t="s">
        <v>179</v>
      </c>
      <c r="M36" s="157"/>
      <c r="N36" s="147">
        <v>14</v>
      </c>
      <c r="O36" s="157">
        <f t="shared" si="0"/>
        <v>13.690399999999999</v>
      </c>
      <c r="P36" s="161">
        <f t="shared" si="1"/>
        <v>-0.30960000000000143</v>
      </c>
      <c r="Q36" s="147" t="s">
        <v>179</v>
      </c>
      <c r="R36" s="147" t="s">
        <v>179</v>
      </c>
      <c r="S36" s="147">
        <v>14</v>
      </c>
      <c r="T36" s="126"/>
    </row>
    <row r="37" spans="1:20" ht="15" customHeight="1">
      <c r="A37" s="146" t="s">
        <v>179</v>
      </c>
      <c r="B37" s="146" t="s">
        <v>179</v>
      </c>
      <c r="C37" s="146" t="s">
        <v>202</v>
      </c>
      <c r="D37" s="147">
        <v>18</v>
      </c>
      <c r="E37" s="157">
        <v>17.5212</v>
      </c>
      <c r="F37" s="147" t="s">
        <v>179</v>
      </c>
      <c r="G37" s="157"/>
      <c r="H37" s="147">
        <v>6</v>
      </c>
      <c r="I37" s="157">
        <v>6.4369999999999994</v>
      </c>
      <c r="J37" s="147" t="s">
        <v>179</v>
      </c>
      <c r="K37" s="157"/>
      <c r="L37" s="147" t="s">
        <v>179</v>
      </c>
      <c r="M37" s="157"/>
      <c r="N37" s="147">
        <v>24</v>
      </c>
      <c r="O37" s="157">
        <f t="shared" si="0"/>
        <v>23.958199999999998</v>
      </c>
      <c r="P37" s="161">
        <f t="shared" si="1"/>
        <v>-4.1800000000002058E-2</v>
      </c>
      <c r="Q37" s="147" t="s">
        <v>179</v>
      </c>
      <c r="R37" s="147" t="s">
        <v>179</v>
      </c>
      <c r="S37" s="147">
        <v>24</v>
      </c>
      <c r="T37" s="126"/>
    </row>
    <row r="38" spans="1:20" ht="15" customHeight="1">
      <c r="A38" s="146" t="s">
        <v>179</v>
      </c>
      <c r="B38" s="146" t="s">
        <v>181</v>
      </c>
      <c r="C38" s="146" t="s">
        <v>179</v>
      </c>
      <c r="D38" s="147">
        <v>32</v>
      </c>
      <c r="E38" s="157">
        <f>SUM(E36:E37)</f>
        <v>31.211599999999997</v>
      </c>
      <c r="F38" s="147" t="s">
        <v>179</v>
      </c>
      <c r="G38" s="157">
        <f>SUM(G36:G37)</f>
        <v>0</v>
      </c>
      <c r="H38" s="147">
        <v>6</v>
      </c>
      <c r="I38" s="157">
        <f>SUM(I36:I37)</f>
        <v>6.4369999999999994</v>
      </c>
      <c r="J38" s="147" t="s">
        <v>179</v>
      </c>
      <c r="K38" s="157">
        <f>SUM(K36:K37)</f>
        <v>0</v>
      </c>
      <c r="L38" s="147" t="s">
        <v>179</v>
      </c>
      <c r="M38" s="157">
        <f>SUM(M36:M37)</f>
        <v>0</v>
      </c>
      <c r="N38" s="147">
        <v>38</v>
      </c>
      <c r="O38" s="157">
        <f t="shared" si="0"/>
        <v>37.648599999999995</v>
      </c>
      <c r="P38" s="161">
        <f t="shared" si="1"/>
        <v>-0.35140000000000526</v>
      </c>
      <c r="Q38" s="147" t="s">
        <v>179</v>
      </c>
      <c r="R38" s="147" t="s">
        <v>179</v>
      </c>
      <c r="S38" s="147">
        <v>38</v>
      </c>
      <c r="T38" s="126"/>
    </row>
    <row r="39" spans="1:20" ht="15" customHeight="1">
      <c r="A39" s="145" t="s">
        <v>181</v>
      </c>
      <c r="B39" s="145" t="s">
        <v>179</v>
      </c>
      <c r="C39" s="145" t="s">
        <v>179</v>
      </c>
      <c r="D39" s="148">
        <v>32</v>
      </c>
      <c r="E39" s="158">
        <f>+E38</f>
        <v>31.211599999999997</v>
      </c>
      <c r="F39" s="148" t="s">
        <v>179</v>
      </c>
      <c r="G39" s="158">
        <f>+G38</f>
        <v>0</v>
      </c>
      <c r="H39" s="148">
        <v>6</v>
      </c>
      <c r="I39" s="158">
        <f>+I38</f>
        <v>6.4369999999999994</v>
      </c>
      <c r="J39" s="148" t="s">
        <v>179</v>
      </c>
      <c r="K39" s="158">
        <f>+K38</f>
        <v>0</v>
      </c>
      <c r="L39" s="148" t="s">
        <v>179</v>
      </c>
      <c r="M39" s="158">
        <f>+M38</f>
        <v>0</v>
      </c>
      <c r="N39" s="148">
        <v>38</v>
      </c>
      <c r="O39" s="158">
        <f t="shared" si="0"/>
        <v>37.648599999999995</v>
      </c>
      <c r="P39" s="162">
        <f t="shared" si="1"/>
        <v>-0.35140000000000526</v>
      </c>
      <c r="Q39" s="148" t="s">
        <v>179</v>
      </c>
      <c r="R39" s="148" t="s">
        <v>179</v>
      </c>
      <c r="S39" s="148">
        <v>38</v>
      </c>
      <c r="T39" s="126"/>
    </row>
    <row r="40" spans="1:20" ht="15" customHeight="1">
      <c r="A40" s="146" t="s">
        <v>69</v>
      </c>
      <c r="B40" s="146" t="s">
        <v>20</v>
      </c>
      <c r="C40" s="146" t="s">
        <v>196</v>
      </c>
      <c r="D40" s="147"/>
      <c r="E40" s="157"/>
      <c r="F40" s="147"/>
      <c r="G40" s="157"/>
      <c r="H40" s="147"/>
      <c r="I40" s="157"/>
      <c r="J40" s="147"/>
      <c r="K40" s="157"/>
      <c r="L40" s="147"/>
      <c r="M40" s="157"/>
      <c r="N40" s="147"/>
      <c r="O40" s="157">
        <f t="shared" si="0"/>
        <v>0</v>
      </c>
      <c r="P40" s="161">
        <f t="shared" si="1"/>
        <v>0</v>
      </c>
      <c r="Q40" s="147">
        <v>280</v>
      </c>
      <c r="R40" s="147" t="s">
        <v>179</v>
      </c>
      <c r="S40" s="147">
        <v>280</v>
      </c>
      <c r="T40" s="126"/>
    </row>
    <row r="41" spans="1:20" ht="15" customHeight="1">
      <c r="A41" s="146" t="s">
        <v>179</v>
      </c>
      <c r="B41" s="146" t="s">
        <v>179</v>
      </c>
      <c r="C41" s="146" t="s">
        <v>194</v>
      </c>
      <c r="D41" s="147"/>
      <c r="E41" s="157"/>
      <c r="F41" s="147"/>
      <c r="G41" s="157"/>
      <c r="H41" s="147"/>
      <c r="I41" s="157"/>
      <c r="J41" s="147"/>
      <c r="K41" s="157"/>
      <c r="L41" s="147"/>
      <c r="M41" s="157"/>
      <c r="N41" s="147"/>
      <c r="O41" s="157">
        <f t="shared" si="0"/>
        <v>0</v>
      </c>
      <c r="P41" s="161">
        <f t="shared" si="1"/>
        <v>0</v>
      </c>
      <c r="Q41" s="147">
        <v>36</v>
      </c>
      <c r="R41" s="147">
        <v>80</v>
      </c>
      <c r="S41" s="147">
        <v>116</v>
      </c>
      <c r="T41" s="126"/>
    </row>
    <row r="42" spans="1:20" ht="15" customHeight="1">
      <c r="A42" s="146" t="s">
        <v>179</v>
      </c>
      <c r="B42" s="146" t="s">
        <v>179</v>
      </c>
      <c r="C42" s="146" t="s">
        <v>203</v>
      </c>
      <c r="D42" s="147"/>
      <c r="E42" s="157"/>
      <c r="F42" s="147"/>
      <c r="G42" s="157"/>
      <c r="H42" s="147"/>
      <c r="I42" s="157"/>
      <c r="J42" s="147"/>
      <c r="K42" s="157"/>
      <c r="L42" s="147"/>
      <c r="M42" s="157"/>
      <c r="N42" s="147"/>
      <c r="O42" s="157">
        <f t="shared" si="0"/>
        <v>0</v>
      </c>
      <c r="P42" s="161">
        <f t="shared" si="1"/>
        <v>0</v>
      </c>
      <c r="Q42" s="147" t="s">
        <v>179</v>
      </c>
      <c r="R42" s="147">
        <v>50</v>
      </c>
      <c r="S42" s="147">
        <v>50</v>
      </c>
      <c r="T42" s="126"/>
    </row>
    <row r="43" spans="1:20" ht="15" customHeight="1">
      <c r="A43" s="146" t="s">
        <v>179</v>
      </c>
      <c r="B43" s="146" t="s">
        <v>181</v>
      </c>
      <c r="C43" s="146" t="s">
        <v>179</v>
      </c>
      <c r="D43" s="147"/>
      <c r="E43" s="157"/>
      <c r="F43" s="147"/>
      <c r="G43" s="157"/>
      <c r="H43" s="147"/>
      <c r="I43" s="157"/>
      <c r="J43" s="147"/>
      <c r="K43" s="157"/>
      <c r="L43" s="147"/>
      <c r="M43" s="157"/>
      <c r="N43" s="147"/>
      <c r="O43" s="157">
        <f t="shared" si="0"/>
        <v>0</v>
      </c>
      <c r="P43" s="161">
        <f t="shared" si="1"/>
        <v>0</v>
      </c>
      <c r="Q43" s="147">
        <v>316</v>
      </c>
      <c r="R43" s="147">
        <v>130</v>
      </c>
      <c r="S43" s="147">
        <v>446</v>
      </c>
      <c r="T43" s="126"/>
    </row>
    <row r="44" spans="1:20" ht="15" customHeight="1">
      <c r="A44" s="145" t="s">
        <v>181</v>
      </c>
      <c r="B44" s="145" t="s">
        <v>179</v>
      </c>
      <c r="C44" s="145" t="s">
        <v>179</v>
      </c>
      <c r="D44" s="148"/>
      <c r="E44" s="158"/>
      <c r="F44" s="148"/>
      <c r="G44" s="158"/>
      <c r="H44" s="148"/>
      <c r="I44" s="158"/>
      <c r="J44" s="148"/>
      <c r="K44" s="158"/>
      <c r="L44" s="148"/>
      <c r="M44" s="158"/>
      <c r="N44" s="148"/>
      <c r="O44" s="158">
        <f t="shared" si="0"/>
        <v>0</v>
      </c>
      <c r="P44" s="162">
        <f t="shared" si="1"/>
        <v>0</v>
      </c>
      <c r="Q44" s="148">
        <v>316</v>
      </c>
      <c r="R44" s="148">
        <v>130</v>
      </c>
      <c r="S44" s="148">
        <v>446</v>
      </c>
      <c r="T44" s="126"/>
    </row>
    <row r="45" spans="1:20" ht="15" customHeight="1">
      <c r="A45" s="146" t="s">
        <v>35</v>
      </c>
      <c r="B45" s="146" t="s">
        <v>20</v>
      </c>
      <c r="C45" s="146" t="s">
        <v>203</v>
      </c>
      <c r="D45" s="147"/>
      <c r="E45" s="157"/>
      <c r="F45" s="147"/>
      <c r="G45" s="157"/>
      <c r="H45" s="147"/>
      <c r="I45" s="157"/>
      <c r="J45" s="147"/>
      <c r="K45" s="157"/>
      <c r="L45" s="147"/>
      <c r="M45" s="157"/>
      <c r="N45" s="147"/>
      <c r="O45" s="157">
        <f t="shared" si="0"/>
        <v>0</v>
      </c>
      <c r="P45" s="161">
        <f t="shared" si="1"/>
        <v>0</v>
      </c>
      <c r="Q45" s="147" t="s">
        <v>179</v>
      </c>
      <c r="R45" s="147">
        <v>66</v>
      </c>
      <c r="S45" s="147">
        <v>66</v>
      </c>
      <c r="T45" s="126"/>
    </row>
    <row r="46" spans="1:20" ht="15" customHeight="1">
      <c r="A46" s="146" t="s">
        <v>179</v>
      </c>
      <c r="B46" s="146" t="s">
        <v>179</v>
      </c>
      <c r="C46" s="146" t="s">
        <v>201</v>
      </c>
      <c r="D46" s="147"/>
      <c r="E46" s="157"/>
      <c r="F46" s="147"/>
      <c r="G46" s="157"/>
      <c r="H46" s="147"/>
      <c r="I46" s="157"/>
      <c r="J46" s="147"/>
      <c r="K46" s="157"/>
      <c r="L46" s="147"/>
      <c r="M46" s="157"/>
      <c r="N46" s="147"/>
      <c r="O46" s="157">
        <f t="shared" si="0"/>
        <v>0</v>
      </c>
      <c r="P46" s="161">
        <f t="shared" si="1"/>
        <v>0</v>
      </c>
      <c r="Q46" s="147" t="s">
        <v>179</v>
      </c>
      <c r="R46" s="147">
        <v>10</v>
      </c>
      <c r="S46" s="147">
        <v>10</v>
      </c>
      <c r="T46" s="126"/>
    </row>
    <row r="47" spans="1:20" ht="15" customHeight="1">
      <c r="A47" s="146" t="s">
        <v>179</v>
      </c>
      <c r="B47" s="146" t="s">
        <v>179</v>
      </c>
      <c r="C47" s="146" t="s">
        <v>202</v>
      </c>
      <c r="D47" s="147"/>
      <c r="E47" s="157"/>
      <c r="F47" s="147"/>
      <c r="G47" s="157"/>
      <c r="H47" s="147"/>
      <c r="I47" s="157"/>
      <c r="J47" s="147"/>
      <c r="K47" s="157"/>
      <c r="L47" s="147"/>
      <c r="M47" s="157"/>
      <c r="N47" s="147"/>
      <c r="O47" s="157">
        <f t="shared" si="0"/>
        <v>0</v>
      </c>
      <c r="P47" s="161">
        <f t="shared" si="1"/>
        <v>0</v>
      </c>
      <c r="Q47" s="147">
        <v>130</v>
      </c>
      <c r="R47" s="147" t="s">
        <v>179</v>
      </c>
      <c r="S47" s="147">
        <v>130</v>
      </c>
      <c r="T47" s="126"/>
    </row>
    <row r="48" spans="1:20" ht="15" customHeight="1">
      <c r="A48" s="146" t="s">
        <v>179</v>
      </c>
      <c r="B48" s="146" t="s">
        <v>181</v>
      </c>
      <c r="C48" s="146" t="s">
        <v>179</v>
      </c>
      <c r="D48" s="147"/>
      <c r="E48" s="157"/>
      <c r="F48" s="147"/>
      <c r="G48" s="157"/>
      <c r="H48" s="147"/>
      <c r="I48" s="157"/>
      <c r="J48" s="147"/>
      <c r="K48" s="157"/>
      <c r="L48" s="147"/>
      <c r="M48" s="157"/>
      <c r="N48" s="147"/>
      <c r="O48" s="157">
        <f t="shared" si="0"/>
        <v>0</v>
      </c>
      <c r="P48" s="161">
        <f t="shared" si="1"/>
        <v>0</v>
      </c>
      <c r="Q48" s="147">
        <v>130</v>
      </c>
      <c r="R48" s="147">
        <v>76</v>
      </c>
      <c r="S48" s="147">
        <v>206</v>
      </c>
      <c r="T48" s="126"/>
    </row>
    <row r="49" spans="1:20" ht="15" customHeight="1">
      <c r="A49" s="146" t="s">
        <v>179</v>
      </c>
      <c r="B49" s="146" t="s">
        <v>74</v>
      </c>
      <c r="C49" s="146" t="s">
        <v>202</v>
      </c>
      <c r="D49" s="147"/>
      <c r="E49" s="157"/>
      <c r="F49" s="147"/>
      <c r="G49" s="157"/>
      <c r="H49" s="147"/>
      <c r="I49" s="157"/>
      <c r="J49" s="147"/>
      <c r="K49" s="157"/>
      <c r="L49" s="147"/>
      <c r="M49" s="157"/>
      <c r="N49" s="147"/>
      <c r="O49" s="157">
        <f t="shared" si="0"/>
        <v>0</v>
      </c>
      <c r="P49" s="161">
        <f t="shared" si="1"/>
        <v>0</v>
      </c>
      <c r="Q49" s="147">
        <v>532</v>
      </c>
      <c r="R49" s="147" t="s">
        <v>179</v>
      </c>
      <c r="S49" s="147">
        <v>532</v>
      </c>
      <c r="T49" s="126"/>
    </row>
    <row r="50" spans="1:20" ht="15" customHeight="1">
      <c r="A50" s="146" t="s">
        <v>179</v>
      </c>
      <c r="B50" s="146" t="s">
        <v>181</v>
      </c>
      <c r="C50" s="146" t="s">
        <v>179</v>
      </c>
      <c r="D50" s="147"/>
      <c r="E50" s="157"/>
      <c r="F50" s="147"/>
      <c r="G50" s="157"/>
      <c r="H50" s="147"/>
      <c r="I50" s="157"/>
      <c r="J50" s="147"/>
      <c r="K50" s="157"/>
      <c r="L50" s="147"/>
      <c r="M50" s="157"/>
      <c r="N50" s="147"/>
      <c r="O50" s="157">
        <f t="shared" si="0"/>
        <v>0</v>
      </c>
      <c r="P50" s="161">
        <f t="shared" si="1"/>
        <v>0</v>
      </c>
      <c r="Q50" s="147">
        <v>532</v>
      </c>
      <c r="R50" s="147" t="s">
        <v>179</v>
      </c>
      <c r="S50" s="147">
        <v>532</v>
      </c>
      <c r="T50" s="126"/>
    </row>
    <row r="51" spans="1:20" ht="15" customHeight="1">
      <c r="A51" s="146" t="s">
        <v>179</v>
      </c>
      <c r="B51" s="146" t="s">
        <v>76</v>
      </c>
      <c r="C51" s="146" t="s">
        <v>204</v>
      </c>
      <c r="D51" s="147"/>
      <c r="E51" s="157"/>
      <c r="F51" s="147"/>
      <c r="G51" s="157"/>
      <c r="H51" s="147"/>
      <c r="I51" s="157"/>
      <c r="J51" s="147"/>
      <c r="K51" s="157"/>
      <c r="L51" s="147"/>
      <c r="M51" s="157"/>
      <c r="N51" s="147"/>
      <c r="O51" s="157">
        <f t="shared" si="0"/>
        <v>0</v>
      </c>
      <c r="P51" s="161">
        <f t="shared" si="1"/>
        <v>0</v>
      </c>
      <c r="Q51" s="147">
        <v>126</v>
      </c>
      <c r="R51" s="147" t="s">
        <v>179</v>
      </c>
      <c r="S51" s="147">
        <v>126</v>
      </c>
      <c r="T51" s="126"/>
    </row>
    <row r="52" spans="1:20" ht="15" customHeight="1">
      <c r="A52" s="146" t="s">
        <v>179</v>
      </c>
      <c r="B52" s="146" t="s">
        <v>181</v>
      </c>
      <c r="C52" s="146" t="s">
        <v>179</v>
      </c>
      <c r="D52" s="147"/>
      <c r="E52" s="157"/>
      <c r="F52" s="147"/>
      <c r="G52" s="157"/>
      <c r="H52" s="147"/>
      <c r="I52" s="157"/>
      <c r="J52" s="147"/>
      <c r="K52" s="157"/>
      <c r="L52" s="147"/>
      <c r="M52" s="157"/>
      <c r="N52" s="147"/>
      <c r="O52" s="157">
        <f t="shared" si="0"/>
        <v>0</v>
      </c>
      <c r="P52" s="161">
        <f t="shared" si="1"/>
        <v>0</v>
      </c>
      <c r="Q52" s="147">
        <v>126</v>
      </c>
      <c r="R52" s="147" t="s">
        <v>179</v>
      </c>
      <c r="S52" s="147">
        <v>126</v>
      </c>
      <c r="T52" s="126"/>
    </row>
    <row r="53" spans="1:20" ht="15" customHeight="1">
      <c r="A53" s="146" t="s">
        <v>179</v>
      </c>
      <c r="B53" s="146" t="s">
        <v>50</v>
      </c>
      <c r="C53" s="146" t="s">
        <v>205</v>
      </c>
      <c r="D53" s="147"/>
      <c r="E53" s="157"/>
      <c r="F53" s="147"/>
      <c r="G53" s="157"/>
      <c r="H53" s="147"/>
      <c r="I53" s="157"/>
      <c r="J53" s="147"/>
      <c r="K53" s="157"/>
      <c r="L53" s="147"/>
      <c r="M53" s="157"/>
      <c r="N53" s="147"/>
      <c r="O53" s="157">
        <f t="shared" si="0"/>
        <v>0</v>
      </c>
      <c r="P53" s="161">
        <f t="shared" si="1"/>
        <v>0</v>
      </c>
      <c r="Q53" s="147">
        <v>54</v>
      </c>
      <c r="R53" s="147" t="s">
        <v>179</v>
      </c>
      <c r="S53" s="147">
        <v>54</v>
      </c>
      <c r="T53" s="126"/>
    </row>
    <row r="54" spans="1:20" ht="15" customHeight="1">
      <c r="A54" s="146" t="s">
        <v>179</v>
      </c>
      <c r="B54" s="146" t="s">
        <v>179</v>
      </c>
      <c r="C54" s="146" t="s">
        <v>206</v>
      </c>
      <c r="D54" s="147"/>
      <c r="E54" s="157"/>
      <c r="F54" s="147"/>
      <c r="G54" s="157"/>
      <c r="H54" s="147"/>
      <c r="I54" s="157"/>
      <c r="J54" s="147"/>
      <c r="K54" s="157"/>
      <c r="L54" s="147"/>
      <c r="M54" s="157"/>
      <c r="N54" s="147"/>
      <c r="O54" s="157">
        <f t="shared" si="0"/>
        <v>0</v>
      </c>
      <c r="P54" s="161">
        <f t="shared" si="1"/>
        <v>0</v>
      </c>
      <c r="Q54" s="147">
        <v>366</v>
      </c>
      <c r="R54" s="147" t="s">
        <v>179</v>
      </c>
      <c r="S54" s="147">
        <v>366</v>
      </c>
      <c r="T54" s="126"/>
    </row>
    <row r="55" spans="1:20" ht="15" customHeight="1">
      <c r="A55" s="146" t="s">
        <v>179</v>
      </c>
      <c r="B55" s="146" t="s">
        <v>179</v>
      </c>
      <c r="C55" s="146" t="s">
        <v>207</v>
      </c>
      <c r="D55" s="147"/>
      <c r="E55" s="157"/>
      <c r="F55" s="147"/>
      <c r="G55" s="157"/>
      <c r="H55" s="147"/>
      <c r="I55" s="157"/>
      <c r="J55" s="147"/>
      <c r="K55" s="157"/>
      <c r="L55" s="147"/>
      <c r="M55" s="157"/>
      <c r="N55" s="147"/>
      <c r="O55" s="157">
        <f t="shared" si="0"/>
        <v>0</v>
      </c>
      <c r="P55" s="161">
        <f t="shared" si="1"/>
        <v>0</v>
      </c>
      <c r="Q55" s="147">
        <v>72</v>
      </c>
      <c r="R55" s="147" t="s">
        <v>179</v>
      </c>
      <c r="S55" s="147">
        <v>72</v>
      </c>
      <c r="T55" s="126"/>
    </row>
    <row r="56" spans="1:20" ht="15" customHeight="1">
      <c r="A56" s="146" t="s">
        <v>179</v>
      </c>
      <c r="B56" s="146" t="s">
        <v>181</v>
      </c>
      <c r="C56" s="146" t="s">
        <v>179</v>
      </c>
      <c r="D56" s="147"/>
      <c r="E56" s="157"/>
      <c r="F56" s="147"/>
      <c r="G56" s="157"/>
      <c r="H56" s="147"/>
      <c r="I56" s="157"/>
      <c r="J56" s="147"/>
      <c r="K56" s="157"/>
      <c r="L56" s="147"/>
      <c r="M56" s="157"/>
      <c r="N56" s="147"/>
      <c r="O56" s="157">
        <f t="shared" si="0"/>
        <v>0</v>
      </c>
      <c r="P56" s="161">
        <f t="shared" si="1"/>
        <v>0</v>
      </c>
      <c r="Q56" s="147">
        <v>492</v>
      </c>
      <c r="R56" s="147" t="s">
        <v>179</v>
      </c>
      <c r="S56" s="147">
        <v>492</v>
      </c>
      <c r="T56" s="126"/>
    </row>
    <row r="57" spans="1:20" ht="15" customHeight="1">
      <c r="A57" s="146" t="s">
        <v>179</v>
      </c>
      <c r="B57" s="146" t="s">
        <v>75</v>
      </c>
      <c r="C57" s="146" t="s">
        <v>208</v>
      </c>
      <c r="D57" s="147"/>
      <c r="E57" s="157"/>
      <c r="F57" s="147"/>
      <c r="G57" s="157"/>
      <c r="H57" s="147"/>
      <c r="I57" s="157"/>
      <c r="J57" s="147"/>
      <c r="K57" s="157"/>
      <c r="L57" s="147"/>
      <c r="M57" s="157"/>
      <c r="N57" s="147"/>
      <c r="O57" s="157">
        <f t="shared" si="0"/>
        <v>0</v>
      </c>
      <c r="P57" s="161">
        <f t="shared" si="1"/>
        <v>0</v>
      </c>
      <c r="Q57" s="147">
        <v>586</v>
      </c>
      <c r="R57" s="147" t="s">
        <v>179</v>
      </c>
      <c r="S57" s="147">
        <v>586</v>
      </c>
      <c r="T57" s="126"/>
    </row>
    <row r="58" spans="1:20" ht="15" customHeight="1">
      <c r="A58" s="146" t="s">
        <v>179</v>
      </c>
      <c r="B58" s="146" t="s">
        <v>181</v>
      </c>
      <c r="C58" s="146" t="s">
        <v>179</v>
      </c>
      <c r="D58" s="147"/>
      <c r="E58" s="157"/>
      <c r="F58" s="147"/>
      <c r="G58" s="157"/>
      <c r="H58" s="147"/>
      <c r="I58" s="157"/>
      <c r="J58" s="147"/>
      <c r="K58" s="157"/>
      <c r="L58" s="147"/>
      <c r="M58" s="157"/>
      <c r="N58" s="147"/>
      <c r="O58" s="157">
        <f t="shared" si="0"/>
        <v>0</v>
      </c>
      <c r="P58" s="161">
        <f t="shared" si="1"/>
        <v>0</v>
      </c>
      <c r="Q58" s="147">
        <v>586</v>
      </c>
      <c r="R58" s="147" t="s">
        <v>179</v>
      </c>
      <c r="S58" s="147">
        <v>586</v>
      </c>
      <c r="T58" s="126"/>
    </row>
    <row r="59" spans="1:20" ht="15" customHeight="1">
      <c r="A59" s="146" t="s">
        <v>179</v>
      </c>
      <c r="B59" s="146" t="s">
        <v>59</v>
      </c>
      <c r="C59" s="146" t="s">
        <v>209</v>
      </c>
      <c r="D59" s="147" t="s">
        <v>179</v>
      </c>
      <c r="E59" s="157"/>
      <c r="F59" s="147" t="s">
        <v>179</v>
      </c>
      <c r="G59" s="157"/>
      <c r="H59" s="147">
        <v>4</v>
      </c>
      <c r="I59" s="157">
        <v>4</v>
      </c>
      <c r="J59" s="147" t="s">
        <v>179</v>
      </c>
      <c r="K59" s="157"/>
      <c r="L59" s="147" t="s">
        <v>179</v>
      </c>
      <c r="M59" s="157"/>
      <c r="N59" s="147">
        <v>4</v>
      </c>
      <c r="O59" s="157">
        <f t="shared" si="0"/>
        <v>4</v>
      </c>
      <c r="P59" s="161">
        <f t="shared" si="1"/>
        <v>0</v>
      </c>
      <c r="Q59" s="147">
        <v>4</v>
      </c>
      <c r="R59" s="147" t="s">
        <v>179</v>
      </c>
      <c r="S59" s="147">
        <v>8</v>
      </c>
      <c r="T59" s="126"/>
    </row>
    <row r="60" spans="1:20" ht="15" customHeight="1">
      <c r="A60" s="146" t="s">
        <v>179</v>
      </c>
      <c r="B60" s="146" t="s">
        <v>181</v>
      </c>
      <c r="C60" s="146" t="s">
        <v>179</v>
      </c>
      <c r="D60" s="147" t="s">
        <v>179</v>
      </c>
      <c r="E60" s="157">
        <f>+E59</f>
        <v>0</v>
      </c>
      <c r="F60" s="147" t="s">
        <v>179</v>
      </c>
      <c r="G60" s="157">
        <f>+G59</f>
        <v>0</v>
      </c>
      <c r="H60" s="147">
        <v>4</v>
      </c>
      <c r="I60" s="157">
        <f>+I59</f>
        <v>4</v>
      </c>
      <c r="J60" s="147" t="s">
        <v>179</v>
      </c>
      <c r="K60" s="157">
        <f>+K59</f>
        <v>0</v>
      </c>
      <c r="L60" s="147" t="s">
        <v>179</v>
      </c>
      <c r="M60" s="157">
        <f>+M59</f>
        <v>0</v>
      </c>
      <c r="N60" s="147">
        <v>4</v>
      </c>
      <c r="O60" s="157">
        <f t="shared" si="0"/>
        <v>4</v>
      </c>
      <c r="P60" s="161">
        <f t="shared" si="1"/>
        <v>0</v>
      </c>
      <c r="Q60" s="147">
        <v>4</v>
      </c>
      <c r="R60" s="147" t="s">
        <v>179</v>
      </c>
      <c r="S60" s="147">
        <v>8</v>
      </c>
      <c r="T60" s="126"/>
    </row>
    <row r="61" spans="1:20" ht="15" customHeight="1">
      <c r="A61" s="145" t="s">
        <v>181</v>
      </c>
      <c r="B61" s="145" t="s">
        <v>179</v>
      </c>
      <c r="C61" s="145" t="s">
        <v>179</v>
      </c>
      <c r="D61" s="148" t="s">
        <v>179</v>
      </c>
      <c r="E61" s="158">
        <f>+E60</f>
        <v>0</v>
      </c>
      <c r="F61" s="148" t="s">
        <v>179</v>
      </c>
      <c r="G61" s="158">
        <f>+G60</f>
        <v>0</v>
      </c>
      <c r="H61" s="148">
        <v>4</v>
      </c>
      <c r="I61" s="158">
        <f>+I60</f>
        <v>4</v>
      </c>
      <c r="J61" s="148" t="s">
        <v>179</v>
      </c>
      <c r="K61" s="158">
        <f>+K60</f>
        <v>0</v>
      </c>
      <c r="L61" s="148" t="s">
        <v>179</v>
      </c>
      <c r="M61" s="158">
        <f>+M60</f>
        <v>0</v>
      </c>
      <c r="N61" s="148">
        <v>4</v>
      </c>
      <c r="O61" s="158">
        <f t="shared" si="0"/>
        <v>4</v>
      </c>
      <c r="P61" s="162">
        <f t="shared" si="1"/>
        <v>0</v>
      </c>
      <c r="Q61" s="148">
        <v>1870</v>
      </c>
      <c r="R61" s="148">
        <v>76</v>
      </c>
      <c r="S61" s="148">
        <v>1950</v>
      </c>
      <c r="T61" s="126"/>
    </row>
    <row r="62" spans="1:20" ht="15" customHeight="1">
      <c r="A62" s="146" t="s">
        <v>68</v>
      </c>
      <c r="B62" s="146" t="s">
        <v>67</v>
      </c>
      <c r="C62" s="146" t="s">
        <v>210</v>
      </c>
      <c r="D62" s="147"/>
      <c r="E62" s="157"/>
      <c r="F62" s="147"/>
      <c r="G62" s="157"/>
      <c r="H62" s="147"/>
      <c r="I62" s="157"/>
      <c r="J62" s="147"/>
      <c r="K62" s="157"/>
      <c r="L62" s="147"/>
      <c r="M62" s="157"/>
      <c r="N62" s="147"/>
      <c r="O62" s="157">
        <f t="shared" si="0"/>
        <v>0</v>
      </c>
      <c r="P62" s="161">
        <f t="shared" si="1"/>
        <v>0</v>
      </c>
      <c r="Q62" s="147">
        <v>144</v>
      </c>
      <c r="R62" s="147" t="s">
        <v>179</v>
      </c>
      <c r="S62" s="147">
        <v>144</v>
      </c>
      <c r="T62" s="126"/>
    </row>
    <row r="63" spans="1:20" ht="15" customHeight="1">
      <c r="A63" s="146" t="s">
        <v>179</v>
      </c>
      <c r="B63" s="146" t="s">
        <v>179</v>
      </c>
      <c r="C63" s="146" t="s">
        <v>211</v>
      </c>
      <c r="D63" s="147"/>
      <c r="E63" s="157"/>
      <c r="F63" s="147"/>
      <c r="G63" s="157"/>
      <c r="H63" s="147"/>
      <c r="I63" s="157"/>
      <c r="J63" s="147"/>
      <c r="K63" s="157"/>
      <c r="L63" s="147"/>
      <c r="M63" s="157"/>
      <c r="N63" s="147"/>
      <c r="O63" s="157">
        <f t="shared" si="0"/>
        <v>0</v>
      </c>
      <c r="P63" s="161">
        <f t="shared" si="1"/>
        <v>0</v>
      </c>
      <c r="Q63" s="147">
        <v>114</v>
      </c>
      <c r="R63" s="147" t="s">
        <v>179</v>
      </c>
      <c r="S63" s="147">
        <v>114</v>
      </c>
      <c r="T63" s="126"/>
    </row>
    <row r="64" spans="1:20" ht="15" customHeight="1">
      <c r="A64" s="146" t="s">
        <v>179</v>
      </c>
      <c r="B64" s="146" t="s">
        <v>181</v>
      </c>
      <c r="C64" s="146" t="s">
        <v>179</v>
      </c>
      <c r="D64" s="147"/>
      <c r="E64" s="157"/>
      <c r="F64" s="147"/>
      <c r="G64" s="157"/>
      <c r="H64" s="147"/>
      <c r="I64" s="157"/>
      <c r="J64" s="147"/>
      <c r="K64" s="157"/>
      <c r="L64" s="147"/>
      <c r="M64" s="157"/>
      <c r="N64" s="147"/>
      <c r="O64" s="157">
        <f t="shared" si="0"/>
        <v>0</v>
      </c>
      <c r="P64" s="161">
        <f t="shared" si="1"/>
        <v>0</v>
      </c>
      <c r="Q64" s="147">
        <v>258</v>
      </c>
      <c r="R64" s="147" t="s">
        <v>179</v>
      </c>
      <c r="S64" s="147">
        <v>258</v>
      </c>
      <c r="T64" s="126"/>
    </row>
    <row r="65" spans="1:20" ht="15" customHeight="1">
      <c r="A65" s="145" t="s">
        <v>181</v>
      </c>
      <c r="B65" s="145" t="s">
        <v>179</v>
      </c>
      <c r="C65" s="145" t="s">
        <v>179</v>
      </c>
      <c r="D65" s="148"/>
      <c r="E65" s="158"/>
      <c r="F65" s="148"/>
      <c r="G65" s="158"/>
      <c r="H65" s="148"/>
      <c r="I65" s="158"/>
      <c r="J65" s="148"/>
      <c r="K65" s="158"/>
      <c r="L65" s="148"/>
      <c r="M65" s="158"/>
      <c r="N65" s="148"/>
      <c r="O65" s="158">
        <f t="shared" si="0"/>
        <v>0</v>
      </c>
      <c r="P65" s="162">
        <f t="shared" si="1"/>
        <v>0</v>
      </c>
      <c r="Q65" s="148">
        <v>258</v>
      </c>
      <c r="R65" s="148" t="s">
        <v>179</v>
      </c>
      <c r="S65" s="148">
        <v>258</v>
      </c>
      <c r="T65" s="126"/>
    </row>
    <row r="66" spans="1:20" ht="15" customHeight="1">
      <c r="A66" s="145" t="s">
        <v>212</v>
      </c>
      <c r="B66" s="145" t="s">
        <v>179</v>
      </c>
      <c r="C66" s="145" t="s">
        <v>179</v>
      </c>
      <c r="D66" s="148">
        <v>20516</v>
      </c>
      <c r="E66" s="158">
        <f>+E14+E20+E23+E35+E39+E44+E61+E65</f>
        <v>20401.121649999997</v>
      </c>
      <c r="F66" s="148">
        <v>622</v>
      </c>
      <c r="G66" s="158">
        <f>+G14+G20+G23+G35+G39+G44+G61+G65</f>
        <v>607.8098</v>
      </c>
      <c r="H66" s="148">
        <v>918</v>
      </c>
      <c r="I66" s="158">
        <f>+I14+I20+I23+I35+I39+I44+I61+I65</f>
        <v>903.9867999999999</v>
      </c>
      <c r="J66" s="148">
        <v>1141</v>
      </c>
      <c r="K66" s="158">
        <f>+K14+K20+K23+K35+K39+K44+K61+K65</f>
        <v>1136.07555</v>
      </c>
      <c r="L66" s="148">
        <v>1129</v>
      </c>
      <c r="M66" s="158">
        <f>+M14+M20+M23+M35+M39+M44+M61+M65</f>
        <v>1127.6682000000001</v>
      </c>
      <c r="N66" s="148">
        <v>24326</v>
      </c>
      <c r="O66" s="158">
        <f t="shared" si="0"/>
        <v>24176.661999999997</v>
      </c>
      <c r="P66" s="162">
        <f t="shared" si="1"/>
        <v>-149.33800000000338</v>
      </c>
      <c r="Q66" s="148">
        <v>2765</v>
      </c>
      <c r="R66" s="148">
        <v>222</v>
      </c>
      <c r="S66" s="148">
        <v>27313</v>
      </c>
      <c r="T66" s="126"/>
    </row>
    <row r="67" spans="1:20" ht="15" customHeight="1">
      <c r="A67" s="146" t="s">
        <v>35</v>
      </c>
      <c r="B67" s="146" t="s">
        <v>33</v>
      </c>
      <c r="C67" s="146" t="s">
        <v>213</v>
      </c>
      <c r="D67" s="147">
        <v>424</v>
      </c>
      <c r="E67" s="157">
        <v>424</v>
      </c>
      <c r="F67" s="147" t="s">
        <v>179</v>
      </c>
      <c r="G67" s="157"/>
      <c r="H67" s="147" t="s">
        <v>179</v>
      </c>
      <c r="I67" s="157"/>
      <c r="J67" s="147" t="s">
        <v>179</v>
      </c>
      <c r="K67" s="157"/>
      <c r="L67" s="147" t="s">
        <v>179</v>
      </c>
      <c r="M67" s="157"/>
      <c r="N67" s="147">
        <v>424</v>
      </c>
      <c r="O67" s="157">
        <f t="shared" si="0"/>
        <v>424</v>
      </c>
      <c r="P67" s="161">
        <f t="shared" si="1"/>
        <v>0</v>
      </c>
      <c r="Q67" s="147" t="s">
        <v>179</v>
      </c>
      <c r="R67" s="147" t="s">
        <v>179</v>
      </c>
      <c r="S67" s="147">
        <v>424</v>
      </c>
      <c r="T67" s="126"/>
    </row>
    <row r="68" spans="1:20" ht="15" customHeight="1">
      <c r="A68" s="146" t="s">
        <v>179</v>
      </c>
      <c r="B68" s="146" t="s">
        <v>181</v>
      </c>
      <c r="C68" s="146" t="s">
        <v>179</v>
      </c>
      <c r="D68" s="147">
        <v>424</v>
      </c>
      <c r="E68" s="157">
        <f>SUM(E67)</f>
        <v>424</v>
      </c>
      <c r="F68" s="147" t="s">
        <v>179</v>
      </c>
      <c r="G68" s="157"/>
      <c r="H68" s="147" t="s">
        <v>179</v>
      </c>
      <c r="I68" s="157"/>
      <c r="J68" s="147" t="s">
        <v>179</v>
      </c>
      <c r="K68" s="157"/>
      <c r="L68" s="147" t="s">
        <v>179</v>
      </c>
      <c r="M68" s="157"/>
      <c r="N68" s="147">
        <v>424</v>
      </c>
      <c r="O68" s="157">
        <f t="shared" si="0"/>
        <v>424</v>
      </c>
      <c r="P68" s="161">
        <f t="shared" si="1"/>
        <v>0</v>
      </c>
      <c r="Q68" s="147" t="s">
        <v>179</v>
      </c>
      <c r="R68" s="147" t="s">
        <v>179</v>
      </c>
      <c r="S68" s="147">
        <v>424</v>
      </c>
      <c r="T68" s="126"/>
    </row>
    <row r="69" spans="1:20" ht="15" customHeight="1">
      <c r="A69" s="146" t="s">
        <v>179</v>
      </c>
      <c r="B69" s="146" t="s">
        <v>70</v>
      </c>
      <c r="C69" s="146" t="s">
        <v>214</v>
      </c>
      <c r="D69" s="147"/>
      <c r="E69" s="157"/>
      <c r="F69" s="147"/>
      <c r="G69" s="157"/>
      <c r="H69" s="147"/>
      <c r="I69" s="157"/>
      <c r="J69" s="147"/>
      <c r="K69" s="157"/>
      <c r="L69" s="147"/>
      <c r="M69" s="157"/>
      <c r="N69" s="147"/>
      <c r="O69" s="157">
        <f t="shared" si="0"/>
        <v>0</v>
      </c>
      <c r="P69" s="161">
        <f t="shared" si="1"/>
        <v>0</v>
      </c>
      <c r="Q69" s="147">
        <v>35</v>
      </c>
      <c r="R69" s="147" t="s">
        <v>179</v>
      </c>
      <c r="S69" s="147">
        <v>35</v>
      </c>
      <c r="T69" s="126"/>
    </row>
    <row r="70" spans="1:20" ht="15" customHeight="1">
      <c r="A70" s="146" t="s">
        <v>179</v>
      </c>
      <c r="B70" s="146" t="s">
        <v>179</v>
      </c>
      <c r="C70" s="146" t="s">
        <v>215</v>
      </c>
      <c r="D70" s="147"/>
      <c r="E70" s="157"/>
      <c r="F70" s="147"/>
      <c r="G70" s="157"/>
      <c r="H70" s="147"/>
      <c r="I70" s="157"/>
      <c r="J70" s="147"/>
      <c r="K70" s="157"/>
      <c r="L70" s="147"/>
      <c r="M70" s="157"/>
      <c r="N70" s="147"/>
      <c r="O70" s="157">
        <f t="shared" ref="O70:O95" si="2">+E70+G70+I70+K70+M70</f>
        <v>0</v>
      </c>
      <c r="P70" s="161">
        <f t="shared" ref="P70:P95" si="3">+O70-N70</f>
        <v>0</v>
      </c>
      <c r="Q70" s="147" t="s">
        <v>179</v>
      </c>
      <c r="R70" s="147">
        <v>10</v>
      </c>
      <c r="S70" s="147">
        <v>10</v>
      </c>
      <c r="T70" s="126"/>
    </row>
    <row r="71" spans="1:20" ht="15" customHeight="1">
      <c r="A71" s="146" t="s">
        <v>179</v>
      </c>
      <c r="B71" s="146" t="s">
        <v>179</v>
      </c>
      <c r="C71" s="146" t="s">
        <v>216</v>
      </c>
      <c r="D71" s="147"/>
      <c r="E71" s="157"/>
      <c r="F71" s="147"/>
      <c r="G71" s="157"/>
      <c r="H71" s="147"/>
      <c r="I71" s="157"/>
      <c r="J71" s="147"/>
      <c r="K71" s="157"/>
      <c r="L71" s="147"/>
      <c r="M71" s="157"/>
      <c r="N71" s="147"/>
      <c r="O71" s="157">
        <f t="shared" si="2"/>
        <v>0</v>
      </c>
      <c r="P71" s="161">
        <f t="shared" si="3"/>
        <v>0</v>
      </c>
      <c r="Q71" s="147" t="s">
        <v>179</v>
      </c>
      <c r="R71" s="147">
        <v>10</v>
      </c>
      <c r="S71" s="147">
        <v>10</v>
      </c>
      <c r="T71" s="126"/>
    </row>
    <row r="72" spans="1:20" ht="15" customHeight="1">
      <c r="A72" s="146" t="s">
        <v>179</v>
      </c>
      <c r="B72" s="146" t="s">
        <v>179</v>
      </c>
      <c r="C72" s="146" t="s">
        <v>217</v>
      </c>
      <c r="D72" s="147"/>
      <c r="E72" s="157"/>
      <c r="F72" s="147"/>
      <c r="G72" s="157"/>
      <c r="H72" s="147"/>
      <c r="I72" s="157"/>
      <c r="J72" s="147"/>
      <c r="K72" s="157"/>
      <c r="L72" s="147"/>
      <c r="M72" s="157"/>
      <c r="N72" s="147"/>
      <c r="O72" s="157">
        <f t="shared" si="2"/>
        <v>0</v>
      </c>
      <c r="P72" s="161">
        <f t="shared" si="3"/>
        <v>0</v>
      </c>
      <c r="Q72" s="147" t="s">
        <v>179</v>
      </c>
      <c r="R72" s="147">
        <v>6</v>
      </c>
      <c r="S72" s="147">
        <v>6</v>
      </c>
      <c r="T72" s="126"/>
    </row>
    <row r="73" spans="1:20" ht="15" customHeight="1">
      <c r="A73" s="146" t="s">
        <v>179</v>
      </c>
      <c r="B73" s="146" t="s">
        <v>179</v>
      </c>
      <c r="C73" s="146" t="s">
        <v>218</v>
      </c>
      <c r="D73" s="147"/>
      <c r="E73" s="157"/>
      <c r="F73" s="147"/>
      <c r="G73" s="157"/>
      <c r="H73" s="147"/>
      <c r="I73" s="157"/>
      <c r="J73" s="147"/>
      <c r="K73" s="157"/>
      <c r="L73" s="147"/>
      <c r="M73" s="157"/>
      <c r="N73" s="147"/>
      <c r="O73" s="157">
        <f t="shared" si="2"/>
        <v>0</v>
      </c>
      <c r="P73" s="161">
        <f t="shared" si="3"/>
        <v>0</v>
      </c>
      <c r="Q73" s="147" t="s">
        <v>179</v>
      </c>
      <c r="R73" s="147">
        <v>6</v>
      </c>
      <c r="S73" s="147">
        <v>6</v>
      </c>
      <c r="T73" s="126"/>
    </row>
    <row r="74" spans="1:20" ht="15" customHeight="1">
      <c r="A74" s="146" t="s">
        <v>179</v>
      </c>
      <c r="B74" s="146" t="s">
        <v>179</v>
      </c>
      <c r="C74" s="146" t="s">
        <v>219</v>
      </c>
      <c r="D74" s="147"/>
      <c r="E74" s="157"/>
      <c r="F74" s="147"/>
      <c r="G74" s="157"/>
      <c r="H74" s="147"/>
      <c r="I74" s="157"/>
      <c r="J74" s="147"/>
      <c r="K74" s="157"/>
      <c r="L74" s="147"/>
      <c r="M74" s="157"/>
      <c r="N74" s="147"/>
      <c r="O74" s="157">
        <f t="shared" si="2"/>
        <v>0</v>
      </c>
      <c r="P74" s="161">
        <f t="shared" si="3"/>
        <v>0</v>
      </c>
      <c r="Q74" s="147">
        <v>12</v>
      </c>
      <c r="R74" s="147" t="s">
        <v>179</v>
      </c>
      <c r="S74" s="147">
        <v>12</v>
      </c>
      <c r="T74" s="126"/>
    </row>
    <row r="75" spans="1:20" ht="15" customHeight="1">
      <c r="A75" s="146" t="s">
        <v>179</v>
      </c>
      <c r="B75" s="146" t="s">
        <v>179</v>
      </c>
      <c r="C75" s="146" t="s">
        <v>220</v>
      </c>
      <c r="D75" s="147"/>
      <c r="E75" s="157"/>
      <c r="F75" s="147"/>
      <c r="G75" s="157"/>
      <c r="H75" s="147"/>
      <c r="I75" s="157"/>
      <c r="J75" s="147"/>
      <c r="K75" s="157"/>
      <c r="L75" s="147"/>
      <c r="M75" s="157"/>
      <c r="N75" s="147"/>
      <c r="O75" s="157">
        <f t="shared" si="2"/>
        <v>0</v>
      </c>
      <c r="P75" s="161">
        <f t="shared" si="3"/>
        <v>0</v>
      </c>
      <c r="Q75" s="147">
        <v>18</v>
      </c>
      <c r="R75" s="147" t="s">
        <v>179</v>
      </c>
      <c r="S75" s="147">
        <v>18</v>
      </c>
      <c r="T75" s="126"/>
    </row>
    <row r="76" spans="1:20" ht="15" customHeight="1">
      <c r="A76" s="146" t="s">
        <v>179</v>
      </c>
      <c r="B76" s="146" t="s">
        <v>181</v>
      </c>
      <c r="C76" s="146" t="s">
        <v>179</v>
      </c>
      <c r="D76" s="147"/>
      <c r="E76" s="157"/>
      <c r="F76" s="147"/>
      <c r="G76" s="157"/>
      <c r="H76" s="147"/>
      <c r="I76" s="157"/>
      <c r="J76" s="147"/>
      <c r="K76" s="157"/>
      <c r="L76" s="147"/>
      <c r="M76" s="157"/>
      <c r="N76" s="147"/>
      <c r="O76" s="157">
        <f t="shared" si="2"/>
        <v>0</v>
      </c>
      <c r="P76" s="161">
        <f t="shared" si="3"/>
        <v>0</v>
      </c>
      <c r="Q76" s="147">
        <v>65</v>
      </c>
      <c r="R76" s="147">
        <v>32</v>
      </c>
      <c r="S76" s="147">
        <v>97</v>
      </c>
      <c r="T76" s="126"/>
    </row>
    <row r="77" spans="1:20" ht="15" customHeight="1">
      <c r="A77" s="146" t="s">
        <v>179</v>
      </c>
      <c r="B77" s="146" t="s">
        <v>71</v>
      </c>
      <c r="C77" s="146" t="s">
        <v>72</v>
      </c>
      <c r="D77" s="147"/>
      <c r="E77" s="157"/>
      <c r="F77" s="147"/>
      <c r="G77" s="157"/>
      <c r="H77" s="147"/>
      <c r="I77" s="157"/>
      <c r="J77" s="147"/>
      <c r="K77" s="157"/>
      <c r="L77" s="147"/>
      <c r="M77" s="157"/>
      <c r="N77" s="147"/>
      <c r="O77" s="157">
        <f t="shared" si="2"/>
        <v>0</v>
      </c>
      <c r="P77" s="161">
        <f t="shared" si="3"/>
        <v>0</v>
      </c>
      <c r="Q77" s="147">
        <v>10</v>
      </c>
      <c r="R77" s="147" t="s">
        <v>179</v>
      </c>
      <c r="S77" s="147">
        <v>10</v>
      </c>
      <c r="T77" s="126"/>
    </row>
    <row r="78" spans="1:20" ht="15" customHeight="1">
      <c r="A78" s="146" t="s">
        <v>179</v>
      </c>
      <c r="B78" s="146" t="s">
        <v>179</v>
      </c>
      <c r="C78" s="146" t="s">
        <v>73</v>
      </c>
      <c r="D78" s="147"/>
      <c r="E78" s="157"/>
      <c r="F78" s="147"/>
      <c r="G78" s="157"/>
      <c r="H78" s="147"/>
      <c r="I78" s="157"/>
      <c r="J78" s="147"/>
      <c r="K78" s="157"/>
      <c r="L78" s="147"/>
      <c r="M78" s="157"/>
      <c r="N78" s="147"/>
      <c r="O78" s="157">
        <f t="shared" si="2"/>
        <v>0</v>
      </c>
      <c r="P78" s="161">
        <f t="shared" si="3"/>
        <v>0</v>
      </c>
      <c r="Q78" s="147">
        <v>12</v>
      </c>
      <c r="R78" s="147" t="s">
        <v>179</v>
      </c>
      <c r="S78" s="147">
        <v>12</v>
      </c>
      <c r="T78" s="126"/>
    </row>
    <row r="79" spans="1:20" ht="15" customHeight="1">
      <c r="A79" s="146" t="s">
        <v>179</v>
      </c>
      <c r="B79" s="146" t="s">
        <v>181</v>
      </c>
      <c r="C79" s="146" t="s">
        <v>179</v>
      </c>
      <c r="D79" s="147"/>
      <c r="E79" s="157"/>
      <c r="F79" s="147"/>
      <c r="G79" s="157"/>
      <c r="H79" s="147"/>
      <c r="I79" s="157"/>
      <c r="J79" s="147"/>
      <c r="K79" s="157"/>
      <c r="L79" s="147"/>
      <c r="M79" s="157"/>
      <c r="N79" s="147"/>
      <c r="O79" s="157">
        <f t="shared" si="2"/>
        <v>0</v>
      </c>
      <c r="P79" s="161">
        <f t="shared" si="3"/>
        <v>0</v>
      </c>
      <c r="Q79" s="147">
        <v>22</v>
      </c>
      <c r="R79" s="147" t="s">
        <v>179</v>
      </c>
      <c r="S79" s="147">
        <v>22</v>
      </c>
      <c r="T79" s="126"/>
    </row>
    <row r="80" spans="1:20" ht="15" customHeight="1">
      <c r="A80" s="146" t="s">
        <v>179</v>
      </c>
      <c r="B80" s="146" t="s">
        <v>80</v>
      </c>
      <c r="C80" s="146" t="s">
        <v>221</v>
      </c>
      <c r="D80" s="147"/>
      <c r="E80" s="157"/>
      <c r="F80" s="147"/>
      <c r="G80" s="157"/>
      <c r="H80" s="147"/>
      <c r="I80" s="157"/>
      <c r="J80" s="147"/>
      <c r="K80" s="157"/>
      <c r="L80" s="147"/>
      <c r="M80" s="157"/>
      <c r="N80" s="147"/>
      <c r="O80" s="157">
        <f t="shared" si="2"/>
        <v>0</v>
      </c>
      <c r="P80" s="161">
        <f t="shared" si="3"/>
        <v>0</v>
      </c>
      <c r="Q80" s="147" t="s">
        <v>179</v>
      </c>
      <c r="R80" s="147">
        <v>10</v>
      </c>
      <c r="S80" s="147">
        <v>10</v>
      </c>
      <c r="T80" s="126"/>
    </row>
    <row r="81" spans="1:20" ht="15" customHeight="1">
      <c r="A81" s="146" t="s">
        <v>179</v>
      </c>
      <c r="B81" s="146" t="s">
        <v>181</v>
      </c>
      <c r="C81" s="146" t="s">
        <v>179</v>
      </c>
      <c r="D81" s="147"/>
      <c r="E81" s="157"/>
      <c r="F81" s="147"/>
      <c r="G81" s="157"/>
      <c r="H81" s="147"/>
      <c r="I81" s="157"/>
      <c r="J81" s="147"/>
      <c r="K81" s="157"/>
      <c r="L81" s="147"/>
      <c r="M81" s="157"/>
      <c r="N81" s="147"/>
      <c r="O81" s="157">
        <f t="shared" si="2"/>
        <v>0</v>
      </c>
      <c r="P81" s="161">
        <f t="shared" si="3"/>
        <v>0</v>
      </c>
      <c r="Q81" s="147" t="s">
        <v>179</v>
      </c>
      <c r="R81" s="147">
        <v>10</v>
      </c>
      <c r="S81" s="147">
        <v>10</v>
      </c>
      <c r="T81" s="126"/>
    </row>
    <row r="82" spans="1:20" ht="15" customHeight="1">
      <c r="A82" s="145" t="s">
        <v>181</v>
      </c>
      <c r="B82" s="145" t="s">
        <v>179</v>
      </c>
      <c r="C82" s="145" t="s">
        <v>179</v>
      </c>
      <c r="D82" s="148">
        <v>424</v>
      </c>
      <c r="E82" s="158">
        <f>+E68</f>
        <v>424</v>
      </c>
      <c r="F82" s="148" t="s">
        <v>179</v>
      </c>
      <c r="G82" s="158">
        <f>+G68</f>
        <v>0</v>
      </c>
      <c r="H82" s="148" t="s">
        <v>179</v>
      </c>
      <c r="I82" s="158">
        <f>+I68</f>
        <v>0</v>
      </c>
      <c r="J82" s="148" t="s">
        <v>179</v>
      </c>
      <c r="K82" s="158">
        <f>+K68</f>
        <v>0</v>
      </c>
      <c r="L82" s="148" t="s">
        <v>179</v>
      </c>
      <c r="M82" s="158">
        <f>+M68</f>
        <v>0</v>
      </c>
      <c r="N82" s="148">
        <v>424</v>
      </c>
      <c r="O82" s="158">
        <f t="shared" si="2"/>
        <v>424</v>
      </c>
      <c r="P82" s="162">
        <f t="shared" si="3"/>
        <v>0</v>
      </c>
      <c r="Q82" s="148">
        <v>87</v>
      </c>
      <c r="R82" s="148">
        <v>42</v>
      </c>
      <c r="S82" s="148">
        <v>553</v>
      </c>
      <c r="T82" s="126"/>
    </row>
    <row r="83" spans="1:20" ht="15" customHeight="1">
      <c r="A83" s="146" t="s">
        <v>42</v>
      </c>
      <c r="B83" s="146" t="s">
        <v>41</v>
      </c>
      <c r="C83" s="146" t="s">
        <v>222</v>
      </c>
      <c r="D83" s="147">
        <v>156</v>
      </c>
      <c r="E83" s="157">
        <v>156</v>
      </c>
      <c r="F83" s="147" t="s">
        <v>179</v>
      </c>
      <c r="G83" s="157"/>
      <c r="H83" s="147" t="s">
        <v>179</v>
      </c>
      <c r="I83" s="157"/>
      <c r="J83" s="147" t="s">
        <v>179</v>
      </c>
      <c r="K83" s="157"/>
      <c r="L83" s="147" t="s">
        <v>179</v>
      </c>
      <c r="M83" s="157"/>
      <c r="N83" s="147">
        <v>156</v>
      </c>
      <c r="O83" s="157">
        <f t="shared" si="2"/>
        <v>156</v>
      </c>
      <c r="P83" s="161">
        <f t="shared" si="3"/>
        <v>0</v>
      </c>
      <c r="Q83" s="147" t="s">
        <v>179</v>
      </c>
      <c r="R83" s="147" t="s">
        <v>179</v>
      </c>
      <c r="S83" s="147">
        <v>156</v>
      </c>
      <c r="T83" s="126"/>
    </row>
    <row r="84" spans="1:20" ht="15" customHeight="1">
      <c r="A84" s="146" t="s">
        <v>179</v>
      </c>
      <c r="B84" s="146" t="s">
        <v>179</v>
      </c>
      <c r="C84" s="146" t="s">
        <v>223</v>
      </c>
      <c r="D84" s="147">
        <v>52</v>
      </c>
      <c r="E84" s="157">
        <v>52</v>
      </c>
      <c r="F84" s="147" t="s">
        <v>179</v>
      </c>
      <c r="G84" s="157"/>
      <c r="H84" s="147">
        <v>24</v>
      </c>
      <c r="I84" s="157">
        <v>24</v>
      </c>
      <c r="J84" s="147" t="s">
        <v>179</v>
      </c>
      <c r="K84" s="157"/>
      <c r="L84" s="147" t="s">
        <v>179</v>
      </c>
      <c r="M84" s="157"/>
      <c r="N84" s="147">
        <v>76</v>
      </c>
      <c r="O84" s="157">
        <f t="shared" si="2"/>
        <v>76</v>
      </c>
      <c r="P84" s="161">
        <f t="shared" si="3"/>
        <v>0</v>
      </c>
      <c r="Q84" s="147" t="s">
        <v>179</v>
      </c>
      <c r="R84" s="147" t="s">
        <v>179</v>
      </c>
      <c r="S84" s="147">
        <v>76</v>
      </c>
      <c r="T84" s="126"/>
    </row>
    <row r="85" spans="1:20" ht="15" customHeight="1">
      <c r="A85" s="146" t="s">
        <v>179</v>
      </c>
      <c r="B85" s="146" t="s">
        <v>179</v>
      </c>
      <c r="C85" s="146" t="s">
        <v>224</v>
      </c>
      <c r="D85" s="147" t="s">
        <v>179</v>
      </c>
      <c r="E85" s="157"/>
      <c r="F85" s="147" t="s">
        <v>179</v>
      </c>
      <c r="G85" s="157"/>
      <c r="H85" s="147">
        <v>24</v>
      </c>
      <c r="I85" s="157">
        <v>24</v>
      </c>
      <c r="J85" s="147" t="s">
        <v>179</v>
      </c>
      <c r="K85" s="157"/>
      <c r="L85" s="147" t="s">
        <v>179</v>
      </c>
      <c r="M85" s="157"/>
      <c r="N85" s="147">
        <v>24</v>
      </c>
      <c r="O85" s="157">
        <f t="shared" si="2"/>
        <v>24</v>
      </c>
      <c r="P85" s="161">
        <f t="shared" si="3"/>
        <v>0</v>
      </c>
      <c r="Q85" s="147" t="s">
        <v>179</v>
      </c>
      <c r="R85" s="147" t="s">
        <v>179</v>
      </c>
      <c r="S85" s="147">
        <v>24</v>
      </c>
      <c r="T85" s="126"/>
    </row>
    <row r="86" spans="1:20" ht="15" customHeight="1">
      <c r="A86" s="146" t="s">
        <v>179</v>
      </c>
      <c r="B86" s="146" t="s">
        <v>179</v>
      </c>
      <c r="C86" s="146" t="s">
        <v>225</v>
      </c>
      <c r="D86" s="147">
        <v>172</v>
      </c>
      <c r="E86" s="157">
        <v>172</v>
      </c>
      <c r="F86" s="147" t="s">
        <v>179</v>
      </c>
      <c r="G86" s="157"/>
      <c r="H86" s="147">
        <v>4</v>
      </c>
      <c r="I86" s="157">
        <v>4</v>
      </c>
      <c r="J86" s="147" t="s">
        <v>179</v>
      </c>
      <c r="K86" s="157"/>
      <c r="L86" s="147">
        <v>4</v>
      </c>
      <c r="M86" s="157">
        <v>4</v>
      </c>
      <c r="N86" s="147">
        <v>180</v>
      </c>
      <c r="O86" s="157">
        <f t="shared" si="2"/>
        <v>180</v>
      </c>
      <c r="P86" s="161">
        <f t="shared" si="3"/>
        <v>0</v>
      </c>
      <c r="Q86" s="147" t="s">
        <v>179</v>
      </c>
      <c r="R86" s="147" t="s">
        <v>179</v>
      </c>
      <c r="S86" s="147">
        <v>180</v>
      </c>
      <c r="T86" s="126"/>
    </row>
    <row r="87" spans="1:20" ht="15" customHeight="1">
      <c r="A87" s="146" t="s">
        <v>179</v>
      </c>
      <c r="B87" s="146" t="s">
        <v>179</v>
      </c>
      <c r="C87" s="146" t="s">
        <v>226</v>
      </c>
      <c r="D87" s="147" t="s">
        <v>179</v>
      </c>
      <c r="E87" s="157"/>
      <c r="F87" s="147">
        <v>20</v>
      </c>
      <c r="G87" s="157">
        <v>20</v>
      </c>
      <c r="H87" s="147" t="s">
        <v>179</v>
      </c>
      <c r="I87" s="157"/>
      <c r="J87" s="147" t="s">
        <v>179</v>
      </c>
      <c r="K87" s="157"/>
      <c r="L87" s="147" t="s">
        <v>179</v>
      </c>
      <c r="M87" s="157"/>
      <c r="N87" s="147">
        <v>20</v>
      </c>
      <c r="O87" s="157">
        <f t="shared" si="2"/>
        <v>20</v>
      </c>
      <c r="P87" s="161">
        <f t="shared" si="3"/>
        <v>0</v>
      </c>
      <c r="Q87" s="147" t="s">
        <v>179</v>
      </c>
      <c r="R87" s="147" t="s">
        <v>179</v>
      </c>
      <c r="S87" s="147">
        <v>20</v>
      </c>
      <c r="T87" s="126"/>
    </row>
    <row r="88" spans="1:20" ht="15" customHeight="1">
      <c r="A88" s="146" t="s">
        <v>179</v>
      </c>
      <c r="B88" s="146" t="s">
        <v>179</v>
      </c>
      <c r="C88" s="146" t="s">
        <v>227</v>
      </c>
      <c r="D88" s="147" t="s">
        <v>179</v>
      </c>
      <c r="E88" s="157"/>
      <c r="F88" s="147" t="s">
        <v>179</v>
      </c>
      <c r="G88" s="157"/>
      <c r="H88" s="147" t="s">
        <v>179</v>
      </c>
      <c r="I88" s="157"/>
      <c r="J88" s="147">
        <v>57</v>
      </c>
      <c r="K88" s="157">
        <v>57</v>
      </c>
      <c r="L88" s="147">
        <v>53</v>
      </c>
      <c r="M88" s="157">
        <v>53</v>
      </c>
      <c r="N88" s="147">
        <v>110</v>
      </c>
      <c r="O88" s="157">
        <f t="shared" si="2"/>
        <v>110</v>
      </c>
      <c r="P88" s="161">
        <f t="shared" si="3"/>
        <v>0</v>
      </c>
      <c r="Q88" s="147" t="s">
        <v>179</v>
      </c>
      <c r="R88" s="147" t="s">
        <v>179</v>
      </c>
      <c r="S88" s="147">
        <v>110</v>
      </c>
      <c r="T88" s="126"/>
    </row>
    <row r="89" spans="1:20" ht="15" customHeight="1">
      <c r="A89" s="146" t="s">
        <v>179</v>
      </c>
      <c r="B89" s="146" t="s">
        <v>181</v>
      </c>
      <c r="C89" s="146" t="s">
        <v>179</v>
      </c>
      <c r="D89" s="147">
        <v>380</v>
      </c>
      <c r="E89" s="157">
        <f>SUM(E83:E88)</f>
        <v>380</v>
      </c>
      <c r="F89" s="147">
        <v>20</v>
      </c>
      <c r="G89" s="157">
        <f>SUM(G83:G88)</f>
        <v>20</v>
      </c>
      <c r="H89" s="147">
        <v>52</v>
      </c>
      <c r="I89" s="157">
        <f>SUM(I83:I88)</f>
        <v>52</v>
      </c>
      <c r="J89" s="147">
        <v>57</v>
      </c>
      <c r="K89" s="157">
        <f>SUM(K83:K88)</f>
        <v>57</v>
      </c>
      <c r="L89" s="147">
        <v>57</v>
      </c>
      <c r="M89" s="157">
        <f>SUM(M83:M88)</f>
        <v>57</v>
      </c>
      <c r="N89" s="147">
        <v>566</v>
      </c>
      <c r="O89" s="157">
        <f t="shared" si="2"/>
        <v>566</v>
      </c>
      <c r="P89" s="161">
        <f t="shared" si="3"/>
        <v>0</v>
      </c>
      <c r="Q89" s="147" t="s">
        <v>179</v>
      </c>
      <c r="R89" s="147" t="s">
        <v>179</v>
      </c>
      <c r="S89" s="147">
        <v>566</v>
      </c>
      <c r="T89" s="126"/>
    </row>
    <row r="90" spans="1:20" ht="15" customHeight="1">
      <c r="A90" s="145" t="s">
        <v>181</v>
      </c>
      <c r="B90" s="145" t="s">
        <v>179</v>
      </c>
      <c r="C90" s="145" t="s">
        <v>179</v>
      </c>
      <c r="D90" s="148">
        <v>380</v>
      </c>
      <c r="E90" s="158">
        <f>+E89</f>
        <v>380</v>
      </c>
      <c r="F90" s="148">
        <v>20</v>
      </c>
      <c r="G90" s="158">
        <f>+G89</f>
        <v>20</v>
      </c>
      <c r="H90" s="148">
        <v>52</v>
      </c>
      <c r="I90" s="158">
        <f>+I89</f>
        <v>52</v>
      </c>
      <c r="J90" s="148">
        <v>57</v>
      </c>
      <c r="K90" s="158">
        <f>+K89</f>
        <v>57</v>
      </c>
      <c r="L90" s="148">
        <v>57</v>
      </c>
      <c r="M90" s="158">
        <f>+M89</f>
        <v>57</v>
      </c>
      <c r="N90" s="148">
        <v>566</v>
      </c>
      <c r="O90" s="158">
        <f t="shared" si="2"/>
        <v>566</v>
      </c>
      <c r="P90" s="162">
        <f t="shared" si="3"/>
        <v>0</v>
      </c>
      <c r="Q90" s="148" t="s">
        <v>179</v>
      </c>
      <c r="R90" s="148" t="s">
        <v>179</v>
      </c>
      <c r="S90" s="148">
        <v>566</v>
      </c>
      <c r="T90" s="126"/>
    </row>
    <row r="91" spans="1:20" ht="15" customHeight="1">
      <c r="A91" s="146" t="s">
        <v>79</v>
      </c>
      <c r="B91" s="146" t="s">
        <v>78</v>
      </c>
      <c r="C91" s="146" t="s">
        <v>228</v>
      </c>
      <c r="D91" s="147"/>
      <c r="E91" s="157"/>
      <c r="F91" s="147"/>
      <c r="G91" s="157"/>
      <c r="H91" s="147"/>
      <c r="I91" s="157"/>
      <c r="J91" s="147"/>
      <c r="K91" s="157"/>
      <c r="L91" s="147"/>
      <c r="M91" s="157"/>
      <c r="N91" s="147"/>
      <c r="O91" s="157">
        <f t="shared" si="2"/>
        <v>0</v>
      </c>
      <c r="P91" s="161">
        <f t="shared" si="3"/>
        <v>0</v>
      </c>
      <c r="Q91" s="147" t="s">
        <v>179</v>
      </c>
      <c r="R91" s="147">
        <v>300</v>
      </c>
      <c r="S91" s="147">
        <v>300</v>
      </c>
      <c r="T91" s="126"/>
    </row>
    <row r="92" spans="1:20" ht="15" customHeight="1">
      <c r="A92" s="146" t="s">
        <v>179</v>
      </c>
      <c r="B92" s="146" t="s">
        <v>181</v>
      </c>
      <c r="C92" s="146" t="s">
        <v>179</v>
      </c>
      <c r="D92" s="147"/>
      <c r="E92" s="157"/>
      <c r="F92" s="147"/>
      <c r="G92" s="157"/>
      <c r="H92" s="147"/>
      <c r="I92" s="157"/>
      <c r="J92" s="147"/>
      <c r="K92" s="157"/>
      <c r="L92" s="147"/>
      <c r="M92" s="157"/>
      <c r="N92" s="147"/>
      <c r="O92" s="157">
        <f t="shared" si="2"/>
        <v>0</v>
      </c>
      <c r="P92" s="161">
        <f t="shared" si="3"/>
        <v>0</v>
      </c>
      <c r="Q92" s="147" t="s">
        <v>179</v>
      </c>
      <c r="R92" s="147">
        <v>300</v>
      </c>
      <c r="S92" s="147">
        <v>300</v>
      </c>
      <c r="T92" s="126"/>
    </row>
    <row r="93" spans="1:20" ht="15" customHeight="1">
      <c r="A93" s="145" t="s">
        <v>181</v>
      </c>
      <c r="B93" s="145" t="s">
        <v>179</v>
      </c>
      <c r="C93" s="145" t="s">
        <v>179</v>
      </c>
      <c r="D93" s="148"/>
      <c r="E93" s="158"/>
      <c r="F93" s="148"/>
      <c r="G93" s="158"/>
      <c r="H93" s="148"/>
      <c r="I93" s="158"/>
      <c r="J93" s="148"/>
      <c r="K93" s="158"/>
      <c r="L93" s="148"/>
      <c r="M93" s="158"/>
      <c r="N93" s="148"/>
      <c r="O93" s="158">
        <f t="shared" si="2"/>
        <v>0</v>
      </c>
      <c r="P93" s="162">
        <f t="shared" si="3"/>
        <v>0</v>
      </c>
      <c r="Q93" s="148" t="s">
        <v>179</v>
      </c>
      <c r="R93" s="148">
        <v>300</v>
      </c>
      <c r="S93" s="148">
        <v>300</v>
      </c>
      <c r="T93" s="126"/>
    </row>
    <row r="94" spans="1:20" ht="15" customHeight="1">
      <c r="A94" s="145" t="s">
        <v>229</v>
      </c>
      <c r="B94" s="145" t="s">
        <v>179</v>
      </c>
      <c r="C94" s="145" t="s">
        <v>179</v>
      </c>
      <c r="D94" s="148">
        <v>804</v>
      </c>
      <c r="E94" s="158">
        <f>+E82+E90+E93</f>
        <v>804</v>
      </c>
      <c r="F94" s="148">
        <v>20</v>
      </c>
      <c r="G94" s="158">
        <f>+G82+G90+G93</f>
        <v>20</v>
      </c>
      <c r="H94" s="148">
        <v>52</v>
      </c>
      <c r="I94" s="158">
        <f>+I82+I90+I93</f>
        <v>52</v>
      </c>
      <c r="J94" s="148">
        <v>57</v>
      </c>
      <c r="K94" s="158">
        <f>+K82+K90+K93</f>
        <v>57</v>
      </c>
      <c r="L94" s="148">
        <v>57</v>
      </c>
      <c r="M94" s="158">
        <f>+M82+M90+M93</f>
        <v>57</v>
      </c>
      <c r="N94" s="148">
        <v>990</v>
      </c>
      <c r="O94" s="158">
        <f t="shared" si="2"/>
        <v>990</v>
      </c>
      <c r="P94" s="162">
        <f t="shared" si="3"/>
        <v>0</v>
      </c>
      <c r="Q94" s="148">
        <v>87</v>
      </c>
      <c r="R94" s="148">
        <v>342</v>
      </c>
      <c r="S94" s="148">
        <v>1419</v>
      </c>
      <c r="T94" s="126"/>
    </row>
    <row r="95" spans="1:20" ht="15" customHeight="1">
      <c r="A95" s="145" t="s">
        <v>182</v>
      </c>
      <c r="B95" s="145" t="s">
        <v>179</v>
      </c>
      <c r="C95" s="145" t="s">
        <v>179</v>
      </c>
      <c r="D95" s="148">
        <v>21320</v>
      </c>
      <c r="E95" s="158">
        <f>+E66+E94</f>
        <v>21205.121649999997</v>
      </c>
      <c r="F95" s="148">
        <v>642</v>
      </c>
      <c r="G95" s="158">
        <f>+G66+G94</f>
        <v>627.8098</v>
      </c>
      <c r="H95" s="148">
        <v>970</v>
      </c>
      <c r="I95" s="158">
        <f>+I66+I94</f>
        <v>955.9867999999999</v>
      </c>
      <c r="J95" s="148">
        <v>1198</v>
      </c>
      <c r="K95" s="158">
        <f>+K66+K94</f>
        <v>1193.07555</v>
      </c>
      <c r="L95" s="148">
        <v>1186</v>
      </c>
      <c r="M95" s="158">
        <f>+M66+M94</f>
        <v>1184.6682000000001</v>
      </c>
      <c r="N95" s="148">
        <v>25316</v>
      </c>
      <c r="O95" s="158">
        <f t="shared" si="2"/>
        <v>25166.661999999997</v>
      </c>
      <c r="P95" s="162">
        <f t="shared" si="3"/>
        <v>-149.33800000000338</v>
      </c>
      <c r="Q95" s="148">
        <v>2852</v>
      </c>
      <c r="R95" s="148">
        <v>564</v>
      </c>
      <c r="S95" s="148">
        <v>28732</v>
      </c>
      <c r="T95" s="126"/>
    </row>
    <row r="96" spans="1:20" ht="15" customHeight="1">
      <c r="D96" s="127"/>
      <c r="E96" s="127"/>
      <c r="F96" s="127"/>
      <c r="G96" s="127"/>
      <c r="H96" s="127"/>
      <c r="I96" s="127"/>
      <c r="J96" s="127"/>
      <c r="K96" s="127"/>
      <c r="L96" s="127"/>
      <c r="M96" s="127"/>
      <c r="N96" s="127"/>
      <c r="O96" s="127"/>
      <c r="P96" s="163"/>
      <c r="Q96" s="127"/>
      <c r="R96" s="127"/>
      <c r="S96" s="127"/>
      <c r="T96" s="128" t="s">
        <v>178</v>
      </c>
    </row>
  </sheetData>
  <mergeCells count="1">
    <mergeCell ref="A1:B1"/>
  </mergeCells>
  <phoneticPr fontId="18"/>
  <printOptions horizontalCentered="1" verticalCentered="1"/>
  <pageMargins left="0.23622047244094491" right="0.23622047244094491" top="0.23622047244094491" bottom="0.23622047244094491" header="0.31496062992125984" footer="0.31496062992125984"/>
  <pageSetup paperSize="9" scale="51" pageOrder="overThenDown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/>
    <pageSetUpPr fitToPage="1"/>
  </sheetPr>
  <dimension ref="A1:M24"/>
  <sheetViews>
    <sheetView showGridLines="0" zoomScaleNormal="100" zoomScaleSheetLayoutView="100" workbookViewId="0"/>
  </sheetViews>
  <sheetFormatPr defaultRowHeight="15" customHeight="1"/>
  <cols>
    <col min="1" max="1" width="3.7109375" style="103" customWidth="1"/>
    <col min="2" max="2" width="3" style="103" bestFit="1" customWidth="1"/>
    <col min="3" max="3" width="8.5703125" style="103" bestFit="1" customWidth="1"/>
    <col min="4" max="4" width="19.5703125" style="103" bestFit="1" customWidth="1"/>
    <col min="5" max="5" width="3.7109375" style="123" bestFit="1" customWidth="1"/>
    <col min="6" max="6" width="5.140625" style="103" bestFit="1" customWidth="1"/>
    <col min="7" max="7" width="10.7109375" style="103" customWidth="1"/>
    <col min="8" max="10" width="9.7109375" style="103" customWidth="1"/>
    <col min="11" max="11" width="10.7109375" style="103" customWidth="1"/>
    <col min="12" max="13" width="1.7109375" style="103" customWidth="1"/>
    <col min="14" max="15" width="9.140625" style="103"/>
    <col min="16" max="16" width="15.42578125" style="103" customWidth="1"/>
    <col min="17" max="256" width="9.140625" style="103"/>
    <col min="257" max="258" width="3.7109375" style="103" customWidth="1"/>
    <col min="259" max="259" width="9.7109375" style="103" customWidth="1"/>
    <col min="260" max="260" width="21.7109375" style="103" customWidth="1"/>
    <col min="261" max="262" width="4.7109375" style="103" customWidth="1"/>
    <col min="263" max="266" width="9.7109375" style="103" customWidth="1"/>
    <col min="267" max="267" width="10.7109375" style="103" customWidth="1"/>
    <col min="268" max="269" width="1.7109375" style="103" customWidth="1"/>
    <col min="270" max="271" width="9.140625" style="103"/>
    <col min="272" max="272" width="15.42578125" style="103" customWidth="1"/>
    <col min="273" max="512" width="9.140625" style="103"/>
    <col min="513" max="514" width="3.7109375" style="103" customWidth="1"/>
    <col min="515" max="515" width="9.7109375" style="103" customWidth="1"/>
    <col min="516" max="516" width="21.7109375" style="103" customWidth="1"/>
    <col min="517" max="518" width="4.7109375" style="103" customWidth="1"/>
    <col min="519" max="522" width="9.7109375" style="103" customWidth="1"/>
    <col min="523" max="523" width="10.7109375" style="103" customWidth="1"/>
    <col min="524" max="525" width="1.7109375" style="103" customWidth="1"/>
    <col min="526" max="527" width="9.140625" style="103"/>
    <col min="528" max="528" width="15.42578125" style="103" customWidth="1"/>
    <col min="529" max="768" width="9.140625" style="103"/>
    <col min="769" max="770" width="3.7109375" style="103" customWidth="1"/>
    <col min="771" max="771" width="9.7109375" style="103" customWidth="1"/>
    <col min="772" max="772" width="21.7109375" style="103" customWidth="1"/>
    <col min="773" max="774" width="4.7109375" style="103" customWidth="1"/>
    <col min="775" max="778" width="9.7109375" style="103" customWidth="1"/>
    <col min="779" max="779" width="10.7109375" style="103" customWidth="1"/>
    <col min="780" max="781" width="1.7109375" style="103" customWidth="1"/>
    <col min="782" max="783" width="9.140625" style="103"/>
    <col min="784" max="784" width="15.42578125" style="103" customWidth="1"/>
    <col min="785" max="1024" width="9.140625" style="103"/>
    <col min="1025" max="1026" width="3.7109375" style="103" customWidth="1"/>
    <col min="1027" max="1027" width="9.7109375" style="103" customWidth="1"/>
    <col min="1028" max="1028" width="21.7109375" style="103" customWidth="1"/>
    <col min="1029" max="1030" width="4.7109375" style="103" customWidth="1"/>
    <col min="1031" max="1034" width="9.7109375" style="103" customWidth="1"/>
    <col min="1035" max="1035" width="10.7109375" style="103" customWidth="1"/>
    <col min="1036" max="1037" width="1.7109375" style="103" customWidth="1"/>
    <col min="1038" max="1039" width="9.140625" style="103"/>
    <col min="1040" max="1040" width="15.42578125" style="103" customWidth="1"/>
    <col min="1041" max="1280" width="9.140625" style="103"/>
    <col min="1281" max="1282" width="3.7109375" style="103" customWidth="1"/>
    <col min="1283" max="1283" width="9.7109375" style="103" customWidth="1"/>
    <col min="1284" max="1284" width="21.7109375" style="103" customWidth="1"/>
    <col min="1285" max="1286" width="4.7109375" style="103" customWidth="1"/>
    <col min="1287" max="1290" width="9.7109375" style="103" customWidth="1"/>
    <col min="1291" max="1291" width="10.7109375" style="103" customWidth="1"/>
    <col min="1292" max="1293" width="1.7109375" style="103" customWidth="1"/>
    <col min="1294" max="1295" width="9.140625" style="103"/>
    <col min="1296" max="1296" width="15.42578125" style="103" customWidth="1"/>
    <col min="1297" max="1536" width="9.140625" style="103"/>
    <col min="1537" max="1538" width="3.7109375" style="103" customWidth="1"/>
    <col min="1539" max="1539" width="9.7109375" style="103" customWidth="1"/>
    <col min="1540" max="1540" width="21.7109375" style="103" customWidth="1"/>
    <col min="1541" max="1542" width="4.7109375" style="103" customWidth="1"/>
    <col min="1543" max="1546" width="9.7109375" style="103" customWidth="1"/>
    <col min="1547" max="1547" width="10.7109375" style="103" customWidth="1"/>
    <col min="1548" max="1549" width="1.7109375" style="103" customWidth="1"/>
    <col min="1550" max="1551" width="9.140625" style="103"/>
    <col min="1552" max="1552" width="15.42578125" style="103" customWidth="1"/>
    <col min="1553" max="1792" width="9.140625" style="103"/>
    <col min="1793" max="1794" width="3.7109375" style="103" customWidth="1"/>
    <col min="1795" max="1795" width="9.7109375" style="103" customWidth="1"/>
    <col min="1796" max="1796" width="21.7109375" style="103" customWidth="1"/>
    <col min="1797" max="1798" width="4.7109375" style="103" customWidth="1"/>
    <col min="1799" max="1802" width="9.7109375" style="103" customWidth="1"/>
    <col min="1803" max="1803" width="10.7109375" style="103" customWidth="1"/>
    <col min="1804" max="1805" width="1.7109375" style="103" customWidth="1"/>
    <col min="1806" max="1807" width="9.140625" style="103"/>
    <col min="1808" max="1808" width="15.42578125" style="103" customWidth="1"/>
    <col min="1809" max="2048" width="9.140625" style="103"/>
    <col min="2049" max="2050" width="3.7109375" style="103" customWidth="1"/>
    <col min="2051" max="2051" width="9.7109375" style="103" customWidth="1"/>
    <col min="2052" max="2052" width="21.7109375" style="103" customWidth="1"/>
    <col min="2053" max="2054" width="4.7109375" style="103" customWidth="1"/>
    <col min="2055" max="2058" width="9.7109375" style="103" customWidth="1"/>
    <col min="2059" max="2059" width="10.7109375" style="103" customWidth="1"/>
    <col min="2060" max="2061" width="1.7109375" style="103" customWidth="1"/>
    <col min="2062" max="2063" width="9.140625" style="103"/>
    <col min="2064" max="2064" width="15.42578125" style="103" customWidth="1"/>
    <col min="2065" max="2304" width="9.140625" style="103"/>
    <col min="2305" max="2306" width="3.7109375" style="103" customWidth="1"/>
    <col min="2307" max="2307" width="9.7109375" style="103" customWidth="1"/>
    <col min="2308" max="2308" width="21.7109375" style="103" customWidth="1"/>
    <col min="2309" max="2310" width="4.7109375" style="103" customWidth="1"/>
    <col min="2311" max="2314" width="9.7109375" style="103" customWidth="1"/>
    <col min="2315" max="2315" width="10.7109375" style="103" customWidth="1"/>
    <col min="2316" max="2317" width="1.7109375" style="103" customWidth="1"/>
    <col min="2318" max="2319" width="9.140625" style="103"/>
    <col min="2320" max="2320" width="15.42578125" style="103" customWidth="1"/>
    <col min="2321" max="2560" width="9.140625" style="103"/>
    <col min="2561" max="2562" width="3.7109375" style="103" customWidth="1"/>
    <col min="2563" max="2563" width="9.7109375" style="103" customWidth="1"/>
    <col min="2564" max="2564" width="21.7109375" style="103" customWidth="1"/>
    <col min="2565" max="2566" width="4.7109375" style="103" customWidth="1"/>
    <col min="2567" max="2570" width="9.7109375" style="103" customWidth="1"/>
    <col min="2571" max="2571" width="10.7109375" style="103" customWidth="1"/>
    <col min="2572" max="2573" width="1.7109375" style="103" customWidth="1"/>
    <col min="2574" max="2575" width="9.140625" style="103"/>
    <col min="2576" max="2576" width="15.42578125" style="103" customWidth="1"/>
    <col min="2577" max="2816" width="9.140625" style="103"/>
    <col min="2817" max="2818" width="3.7109375" style="103" customWidth="1"/>
    <col min="2819" max="2819" width="9.7109375" style="103" customWidth="1"/>
    <col min="2820" max="2820" width="21.7109375" style="103" customWidth="1"/>
    <col min="2821" max="2822" width="4.7109375" style="103" customWidth="1"/>
    <col min="2823" max="2826" width="9.7109375" style="103" customWidth="1"/>
    <col min="2827" max="2827" width="10.7109375" style="103" customWidth="1"/>
    <col min="2828" max="2829" width="1.7109375" style="103" customWidth="1"/>
    <col min="2830" max="2831" width="9.140625" style="103"/>
    <col min="2832" max="2832" width="15.42578125" style="103" customWidth="1"/>
    <col min="2833" max="3072" width="9.140625" style="103"/>
    <col min="3073" max="3074" width="3.7109375" style="103" customWidth="1"/>
    <col min="3075" max="3075" width="9.7109375" style="103" customWidth="1"/>
    <col min="3076" max="3076" width="21.7109375" style="103" customWidth="1"/>
    <col min="3077" max="3078" width="4.7109375" style="103" customWidth="1"/>
    <col min="3079" max="3082" width="9.7109375" style="103" customWidth="1"/>
    <col min="3083" max="3083" width="10.7109375" style="103" customWidth="1"/>
    <col min="3084" max="3085" width="1.7109375" style="103" customWidth="1"/>
    <col min="3086" max="3087" width="9.140625" style="103"/>
    <col min="3088" max="3088" width="15.42578125" style="103" customWidth="1"/>
    <col min="3089" max="3328" width="9.140625" style="103"/>
    <col min="3329" max="3330" width="3.7109375" style="103" customWidth="1"/>
    <col min="3331" max="3331" width="9.7109375" style="103" customWidth="1"/>
    <col min="3332" max="3332" width="21.7109375" style="103" customWidth="1"/>
    <col min="3333" max="3334" width="4.7109375" style="103" customWidth="1"/>
    <col min="3335" max="3338" width="9.7109375" style="103" customWidth="1"/>
    <col min="3339" max="3339" width="10.7109375" style="103" customWidth="1"/>
    <col min="3340" max="3341" width="1.7109375" style="103" customWidth="1"/>
    <col min="3342" max="3343" width="9.140625" style="103"/>
    <col min="3344" max="3344" width="15.42578125" style="103" customWidth="1"/>
    <col min="3345" max="3584" width="9.140625" style="103"/>
    <col min="3585" max="3586" width="3.7109375" style="103" customWidth="1"/>
    <col min="3587" max="3587" width="9.7109375" style="103" customWidth="1"/>
    <col min="3588" max="3588" width="21.7109375" style="103" customWidth="1"/>
    <col min="3589" max="3590" width="4.7109375" style="103" customWidth="1"/>
    <col min="3591" max="3594" width="9.7109375" style="103" customWidth="1"/>
    <col min="3595" max="3595" width="10.7109375" style="103" customWidth="1"/>
    <col min="3596" max="3597" width="1.7109375" style="103" customWidth="1"/>
    <col min="3598" max="3599" width="9.140625" style="103"/>
    <col min="3600" max="3600" width="15.42578125" style="103" customWidth="1"/>
    <col min="3601" max="3840" width="9.140625" style="103"/>
    <col min="3841" max="3842" width="3.7109375" style="103" customWidth="1"/>
    <col min="3843" max="3843" width="9.7109375" style="103" customWidth="1"/>
    <col min="3844" max="3844" width="21.7109375" style="103" customWidth="1"/>
    <col min="3845" max="3846" width="4.7109375" style="103" customWidth="1"/>
    <col min="3847" max="3850" width="9.7109375" style="103" customWidth="1"/>
    <col min="3851" max="3851" width="10.7109375" style="103" customWidth="1"/>
    <col min="3852" max="3853" width="1.7109375" style="103" customWidth="1"/>
    <col min="3854" max="3855" width="9.140625" style="103"/>
    <col min="3856" max="3856" width="15.42578125" style="103" customWidth="1"/>
    <col min="3857" max="4096" width="9.140625" style="103"/>
    <col min="4097" max="4098" width="3.7109375" style="103" customWidth="1"/>
    <col min="4099" max="4099" width="9.7109375" style="103" customWidth="1"/>
    <col min="4100" max="4100" width="21.7109375" style="103" customWidth="1"/>
    <col min="4101" max="4102" width="4.7109375" style="103" customWidth="1"/>
    <col min="4103" max="4106" width="9.7109375" style="103" customWidth="1"/>
    <col min="4107" max="4107" width="10.7109375" style="103" customWidth="1"/>
    <col min="4108" max="4109" width="1.7109375" style="103" customWidth="1"/>
    <col min="4110" max="4111" width="9.140625" style="103"/>
    <col min="4112" max="4112" width="15.42578125" style="103" customWidth="1"/>
    <col min="4113" max="4352" width="9.140625" style="103"/>
    <col min="4353" max="4354" width="3.7109375" style="103" customWidth="1"/>
    <col min="4355" max="4355" width="9.7109375" style="103" customWidth="1"/>
    <col min="4356" max="4356" width="21.7109375" style="103" customWidth="1"/>
    <col min="4357" max="4358" width="4.7109375" style="103" customWidth="1"/>
    <col min="4359" max="4362" width="9.7109375" style="103" customWidth="1"/>
    <col min="4363" max="4363" width="10.7109375" style="103" customWidth="1"/>
    <col min="4364" max="4365" width="1.7109375" style="103" customWidth="1"/>
    <col min="4366" max="4367" width="9.140625" style="103"/>
    <col min="4368" max="4368" width="15.42578125" style="103" customWidth="1"/>
    <col min="4369" max="4608" width="9.140625" style="103"/>
    <col min="4609" max="4610" width="3.7109375" style="103" customWidth="1"/>
    <col min="4611" max="4611" width="9.7109375" style="103" customWidth="1"/>
    <col min="4612" max="4612" width="21.7109375" style="103" customWidth="1"/>
    <col min="4613" max="4614" width="4.7109375" style="103" customWidth="1"/>
    <col min="4615" max="4618" width="9.7109375" style="103" customWidth="1"/>
    <col min="4619" max="4619" width="10.7109375" style="103" customWidth="1"/>
    <col min="4620" max="4621" width="1.7109375" style="103" customWidth="1"/>
    <col min="4622" max="4623" width="9.140625" style="103"/>
    <col min="4624" max="4624" width="15.42578125" style="103" customWidth="1"/>
    <col min="4625" max="4864" width="9.140625" style="103"/>
    <col min="4865" max="4866" width="3.7109375" style="103" customWidth="1"/>
    <col min="4867" max="4867" width="9.7109375" style="103" customWidth="1"/>
    <col min="4868" max="4868" width="21.7109375" style="103" customWidth="1"/>
    <col min="4869" max="4870" width="4.7109375" style="103" customWidth="1"/>
    <col min="4871" max="4874" width="9.7109375" style="103" customWidth="1"/>
    <col min="4875" max="4875" width="10.7109375" style="103" customWidth="1"/>
    <col min="4876" max="4877" width="1.7109375" style="103" customWidth="1"/>
    <col min="4878" max="4879" width="9.140625" style="103"/>
    <col min="4880" max="4880" width="15.42578125" style="103" customWidth="1"/>
    <col min="4881" max="5120" width="9.140625" style="103"/>
    <col min="5121" max="5122" width="3.7109375" style="103" customWidth="1"/>
    <col min="5123" max="5123" width="9.7109375" style="103" customWidth="1"/>
    <col min="5124" max="5124" width="21.7109375" style="103" customWidth="1"/>
    <col min="5125" max="5126" width="4.7109375" style="103" customWidth="1"/>
    <col min="5127" max="5130" width="9.7109375" style="103" customWidth="1"/>
    <col min="5131" max="5131" width="10.7109375" style="103" customWidth="1"/>
    <col min="5132" max="5133" width="1.7109375" style="103" customWidth="1"/>
    <col min="5134" max="5135" width="9.140625" style="103"/>
    <col min="5136" max="5136" width="15.42578125" style="103" customWidth="1"/>
    <col min="5137" max="5376" width="9.140625" style="103"/>
    <col min="5377" max="5378" width="3.7109375" style="103" customWidth="1"/>
    <col min="5379" max="5379" width="9.7109375" style="103" customWidth="1"/>
    <col min="5380" max="5380" width="21.7109375" style="103" customWidth="1"/>
    <col min="5381" max="5382" width="4.7109375" style="103" customWidth="1"/>
    <col min="5383" max="5386" width="9.7109375" style="103" customWidth="1"/>
    <col min="5387" max="5387" width="10.7109375" style="103" customWidth="1"/>
    <col min="5388" max="5389" width="1.7109375" style="103" customWidth="1"/>
    <col min="5390" max="5391" width="9.140625" style="103"/>
    <col min="5392" max="5392" width="15.42578125" style="103" customWidth="1"/>
    <col min="5393" max="5632" width="9.140625" style="103"/>
    <col min="5633" max="5634" width="3.7109375" style="103" customWidth="1"/>
    <col min="5635" max="5635" width="9.7109375" style="103" customWidth="1"/>
    <col min="5636" max="5636" width="21.7109375" style="103" customWidth="1"/>
    <col min="5637" max="5638" width="4.7109375" style="103" customWidth="1"/>
    <col min="5639" max="5642" width="9.7109375" style="103" customWidth="1"/>
    <col min="5643" max="5643" width="10.7109375" style="103" customWidth="1"/>
    <col min="5644" max="5645" width="1.7109375" style="103" customWidth="1"/>
    <col min="5646" max="5647" width="9.140625" style="103"/>
    <col min="5648" max="5648" width="15.42578125" style="103" customWidth="1"/>
    <col min="5649" max="5888" width="9.140625" style="103"/>
    <col min="5889" max="5890" width="3.7109375" style="103" customWidth="1"/>
    <col min="5891" max="5891" width="9.7109375" style="103" customWidth="1"/>
    <col min="5892" max="5892" width="21.7109375" style="103" customWidth="1"/>
    <col min="5893" max="5894" width="4.7109375" style="103" customWidth="1"/>
    <col min="5895" max="5898" width="9.7109375" style="103" customWidth="1"/>
    <col min="5899" max="5899" width="10.7109375" style="103" customWidth="1"/>
    <col min="5900" max="5901" width="1.7109375" style="103" customWidth="1"/>
    <col min="5902" max="5903" width="9.140625" style="103"/>
    <col min="5904" max="5904" width="15.42578125" style="103" customWidth="1"/>
    <col min="5905" max="6144" width="9.140625" style="103"/>
    <col min="6145" max="6146" width="3.7109375" style="103" customWidth="1"/>
    <col min="6147" max="6147" width="9.7109375" style="103" customWidth="1"/>
    <col min="6148" max="6148" width="21.7109375" style="103" customWidth="1"/>
    <col min="6149" max="6150" width="4.7109375" style="103" customWidth="1"/>
    <col min="6151" max="6154" width="9.7109375" style="103" customWidth="1"/>
    <col min="6155" max="6155" width="10.7109375" style="103" customWidth="1"/>
    <col min="6156" max="6157" width="1.7109375" style="103" customWidth="1"/>
    <col min="6158" max="6159" width="9.140625" style="103"/>
    <col min="6160" max="6160" width="15.42578125" style="103" customWidth="1"/>
    <col min="6161" max="6400" width="9.140625" style="103"/>
    <col min="6401" max="6402" width="3.7109375" style="103" customWidth="1"/>
    <col min="6403" max="6403" width="9.7109375" style="103" customWidth="1"/>
    <col min="6404" max="6404" width="21.7109375" style="103" customWidth="1"/>
    <col min="6405" max="6406" width="4.7109375" style="103" customWidth="1"/>
    <col min="6407" max="6410" width="9.7109375" style="103" customWidth="1"/>
    <col min="6411" max="6411" width="10.7109375" style="103" customWidth="1"/>
    <col min="6412" max="6413" width="1.7109375" style="103" customWidth="1"/>
    <col min="6414" max="6415" width="9.140625" style="103"/>
    <col min="6416" max="6416" width="15.42578125" style="103" customWidth="1"/>
    <col min="6417" max="6656" width="9.140625" style="103"/>
    <col min="6657" max="6658" width="3.7109375" style="103" customWidth="1"/>
    <col min="6659" max="6659" width="9.7109375" style="103" customWidth="1"/>
    <col min="6660" max="6660" width="21.7109375" style="103" customWidth="1"/>
    <col min="6661" max="6662" width="4.7109375" style="103" customWidth="1"/>
    <col min="6663" max="6666" width="9.7109375" style="103" customWidth="1"/>
    <col min="6667" max="6667" width="10.7109375" style="103" customWidth="1"/>
    <col min="6668" max="6669" width="1.7109375" style="103" customWidth="1"/>
    <col min="6670" max="6671" width="9.140625" style="103"/>
    <col min="6672" max="6672" width="15.42578125" style="103" customWidth="1"/>
    <col min="6673" max="6912" width="9.140625" style="103"/>
    <col min="6913" max="6914" width="3.7109375" style="103" customWidth="1"/>
    <col min="6915" max="6915" width="9.7109375" style="103" customWidth="1"/>
    <col min="6916" max="6916" width="21.7109375" style="103" customWidth="1"/>
    <col min="6917" max="6918" width="4.7109375" style="103" customWidth="1"/>
    <col min="6919" max="6922" width="9.7109375" style="103" customWidth="1"/>
    <col min="6923" max="6923" width="10.7109375" style="103" customWidth="1"/>
    <col min="6924" max="6925" width="1.7109375" style="103" customWidth="1"/>
    <col min="6926" max="6927" width="9.140625" style="103"/>
    <col min="6928" max="6928" width="15.42578125" style="103" customWidth="1"/>
    <col min="6929" max="7168" width="9.140625" style="103"/>
    <col min="7169" max="7170" width="3.7109375" style="103" customWidth="1"/>
    <col min="7171" max="7171" width="9.7109375" style="103" customWidth="1"/>
    <col min="7172" max="7172" width="21.7109375" style="103" customWidth="1"/>
    <col min="7173" max="7174" width="4.7109375" style="103" customWidth="1"/>
    <col min="7175" max="7178" width="9.7109375" style="103" customWidth="1"/>
    <col min="7179" max="7179" width="10.7109375" style="103" customWidth="1"/>
    <col min="7180" max="7181" width="1.7109375" style="103" customWidth="1"/>
    <col min="7182" max="7183" width="9.140625" style="103"/>
    <col min="7184" max="7184" width="15.42578125" style="103" customWidth="1"/>
    <col min="7185" max="7424" width="9.140625" style="103"/>
    <col min="7425" max="7426" width="3.7109375" style="103" customWidth="1"/>
    <col min="7427" max="7427" width="9.7109375" style="103" customWidth="1"/>
    <col min="7428" max="7428" width="21.7109375" style="103" customWidth="1"/>
    <col min="7429" max="7430" width="4.7109375" style="103" customWidth="1"/>
    <col min="7431" max="7434" width="9.7109375" style="103" customWidth="1"/>
    <col min="7435" max="7435" width="10.7109375" style="103" customWidth="1"/>
    <col min="7436" max="7437" width="1.7109375" style="103" customWidth="1"/>
    <col min="7438" max="7439" width="9.140625" style="103"/>
    <col min="7440" max="7440" width="15.42578125" style="103" customWidth="1"/>
    <col min="7441" max="7680" width="9.140625" style="103"/>
    <col min="7681" max="7682" width="3.7109375" style="103" customWidth="1"/>
    <col min="7683" max="7683" width="9.7109375" style="103" customWidth="1"/>
    <col min="7684" max="7684" width="21.7109375" style="103" customWidth="1"/>
    <col min="7685" max="7686" width="4.7109375" style="103" customWidth="1"/>
    <col min="7687" max="7690" width="9.7109375" style="103" customWidth="1"/>
    <col min="7691" max="7691" width="10.7109375" style="103" customWidth="1"/>
    <col min="7692" max="7693" width="1.7109375" style="103" customWidth="1"/>
    <col min="7694" max="7695" width="9.140625" style="103"/>
    <col min="7696" max="7696" width="15.42578125" style="103" customWidth="1"/>
    <col min="7697" max="7936" width="9.140625" style="103"/>
    <col min="7937" max="7938" width="3.7109375" style="103" customWidth="1"/>
    <col min="7939" max="7939" width="9.7109375" style="103" customWidth="1"/>
    <col min="7940" max="7940" width="21.7109375" style="103" customWidth="1"/>
    <col min="7941" max="7942" width="4.7109375" style="103" customWidth="1"/>
    <col min="7943" max="7946" width="9.7109375" style="103" customWidth="1"/>
    <col min="7947" max="7947" width="10.7109375" style="103" customWidth="1"/>
    <col min="7948" max="7949" width="1.7109375" style="103" customWidth="1"/>
    <col min="7950" max="7951" width="9.140625" style="103"/>
    <col min="7952" max="7952" width="15.42578125" style="103" customWidth="1"/>
    <col min="7953" max="8192" width="9.140625" style="103"/>
    <col min="8193" max="8194" width="3.7109375" style="103" customWidth="1"/>
    <col min="8195" max="8195" width="9.7109375" style="103" customWidth="1"/>
    <col min="8196" max="8196" width="21.7109375" style="103" customWidth="1"/>
    <col min="8197" max="8198" width="4.7109375" style="103" customWidth="1"/>
    <col min="8199" max="8202" width="9.7109375" style="103" customWidth="1"/>
    <col min="8203" max="8203" width="10.7109375" style="103" customWidth="1"/>
    <col min="8204" max="8205" width="1.7109375" style="103" customWidth="1"/>
    <col min="8206" max="8207" width="9.140625" style="103"/>
    <col min="8208" max="8208" width="15.42578125" style="103" customWidth="1"/>
    <col min="8209" max="8448" width="9.140625" style="103"/>
    <col min="8449" max="8450" width="3.7109375" style="103" customWidth="1"/>
    <col min="8451" max="8451" width="9.7109375" style="103" customWidth="1"/>
    <col min="8452" max="8452" width="21.7109375" style="103" customWidth="1"/>
    <col min="8453" max="8454" width="4.7109375" style="103" customWidth="1"/>
    <col min="8455" max="8458" width="9.7109375" style="103" customWidth="1"/>
    <col min="8459" max="8459" width="10.7109375" style="103" customWidth="1"/>
    <col min="8460" max="8461" width="1.7109375" style="103" customWidth="1"/>
    <col min="8462" max="8463" width="9.140625" style="103"/>
    <col min="8464" max="8464" width="15.42578125" style="103" customWidth="1"/>
    <col min="8465" max="8704" width="9.140625" style="103"/>
    <col min="8705" max="8706" width="3.7109375" style="103" customWidth="1"/>
    <col min="8707" max="8707" width="9.7109375" style="103" customWidth="1"/>
    <col min="8708" max="8708" width="21.7109375" style="103" customWidth="1"/>
    <col min="8709" max="8710" width="4.7109375" style="103" customWidth="1"/>
    <col min="8711" max="8714" width="9.7109375" style="103" customWidth="1"/>
    <col min="8715" max="8715" width="10.7109375" style="103" customWidth="1"/>
    <col min="8716" max="8717" width="1.7109375" style="103" customWidth="1"/>
    <col min="8718" max="8719" width="9.140625" style="103"/>
    <col min="8720" max="8720" width="15.42578125" style="103" customWidth="1"/>
    <col min="8721" max="8960" width="9.140625" style="103"/>
    <col min="8961" max="8962" width="3.7109375" style="103" customWidth="1"/>
    <col min="8963" max="8963" width="9.7109375" style="103" customWidth="1"/>
    <col min="8964" max="8964" width="21.7109375" style="103" customWidth="1"/>
    <col min="8965" max="8966" width="4.7109375" style="103" customWidth="1"/>
    <col min="8967" max="8970" width="9.7109375" style="103" customWidth="1"/>
    <col min="8971" max="8971" width="10.7109375" style="103" customWidth="1"/>
    <col min="8972" max="8973" width="1.7109375" style="103" customWidth="1"/>
    <col min="8974" max="8975" width="9.140625" style="103"/>
    <col min="8976" max="8976" width="15.42578125" style="103" customWidth="1"/>
    <col min="8977" max="9216" width="9.140625" style="103"/>
    <col min="9217" max="9218" width="3.7109375" style="103" customWidth="1"/>
    <col min="9219" max="9219" width="9.7109375" style="103" customWidth="1"/>
    <col min="9220" max="9220" width="21.7109375" style="103" customWidth="1"/>
    <col min="9221" max="9222" width="4.7109375" style="103" customWidth="1"/>
    <col min="9223" max="9226" width="9.7109375" style="103" customWidth="1"/>
    <col min="9227" max="9227" width="10.7109375" style="103" customWidth="1"/>
    <col min="9228" max="9229" width="1.7109375" style="103" customWidth="1"/>
    <col min="9230" max="9231" width="9.140625" style="103"/>
    <col min="9232" max="9232" width="15.42578125" style="103" customWidth="1"/>
    <col min="9233" max="9472" width="9.140625" style="103"/>
    <col min="9473" max="9474" width="3.7109375" style="103" customWidth="1"/>
    <col min="9475" max="9475" width="9.7109375" style="103" customWidth="1"/>
    <col min="9476" max="9476" width="21.7109375" style="103" customWidth="1"/>
    <col min="9477" max="9478" width="4.7109375" style="103" customWidth="1"/>
    <col min="9479" max="9482" width="9.7109375" style="103" customWidth="1"/>
    <col min="9483" max="9483" width="10.7109375" style="103" customWidth="1"/>
    <col min="9484" max="9485" width="1.7109375" style="103" customWidth="1"/>
    <col min="9486" max="9487" width="9.140625" style="103"/>
    <col min="9488" max="9488" width="15.42578125" style="103" customWidth="1"/>
    <col min="9489" max="9728" width="9.140625" style="103"/>
    <col min="9729" max="9730" width="3.7109375" style="103" customWidth="1"/>
    <col min="9731" max="9731" width="9.7109375" style="103" customWidth="1"/>
    <col min="9732" max="9732" width="21.7109375" style="103" customWidth="1"/>
    <col min="9733" max="9734" width="4.7109375" style="103" customWidth="1"/>
    <col min="9735" max="9738" width="9.7109375" style="103" customWidth="1"/>
    <col min="9739" max="9739" width="10.7109375" style="103" customWidth="1"/>
    <col min="9740" max="9741" width="1.7109375" style="103" customWidth="1"/>
    <col min="9742" max="9743" width="9.140625" style="103"/>
    <col min="9744" max="9744" width="15.42578125" style="103" customWidth="1"/>
    <col min="9745" max="9984" width="9.140625" style="103"/>
    <col min="9985" max="9986" width="3.7109375" style="103" customWidth="1"/>
    <col min="9987" max="9987" width="9.7109375" style="103" customWidth="1"/>
    <col min="9988" max="9988" width="21.7109375" style="103" customWidth="1"/>
    <col min="9989" max="9990" width="4.7109375" style="103" customWidth="1"/>
    <col min="9991" max="9994" width="9.7109375" style="103" customWidth="1"/>
    <col min="9995" max="9995" width="10.7109375" style="103" customWidth="1"/>
    <col min="9996" max="9997" width="1.7109375" style="103" customWidth="1"/>
    <col min="9998" max="9999" width="9.140625" style="103"/>
    <col min="10000" max="10000" width="15.42578125" style="103" customWidth="1"/>
    <col min="10001" max="10240" width="9.140625" style="103"/>
    <col min="10241" max="10242" width="3.7109375" style="103" customWidth="1"/>
    <col min="10243" max="10243" width="9.7109375" style="103" customWidth="1"/>
    <col min="10244" max="10244" width="21.7109375" style="103" customWidth="1"/>
    <col min="10245" max="10246" width="4.7109375" style="103" customWidth="1"/>
    <col min="10247" max="10250" width="9.7109375" style="103" customWidth="1"/>
    <col min="10251" max="10251" width="10.7109375" style="103" customWidth="1"/>
    <col min="10252" max="10253" width="1.7109375" style="103" customWidth="1"/>
    <col min="10254" max="10255" width="9.140625" style="103"/>
    <col min="10256" max="10256" width="15.42578125" style="103" customWidth="1"/>
    <col min="10257" max="10496" width="9.140625" style="103"/>
    <col min="10497" max="10498" width="3.7109375" style="103" customWidth="1"/>
    <col min="10499" max="10499" width="9.7109375" style="103" customWidth="1"/>
    <col min="10500" max="10500" width="21.7109375" style="103" customWidth="1"/>
    <col min="10501" max="10502" width="4.7109375" style="103" customWidth="1"/>
    <col min="10503" max="10506" width="9.7109375" style="103" customWidth="1"/>
    <col min="10507" max="10507" width="10.7109375" style="103" customWidth="1"/>
    <col min="10508" max="10509" width="1.7109375" style="103" customWidth="1"/>
    <col min="10510" max="10511" width="9.140625" style="103"/>
    <col min="10512" max="10512" width="15.42578125" style="103" customWidth="1"/>
    <col min="10513" max="10752" width="9.140625" style="103"/>
    <col min="10753" max="10754" width="3.7109375" style="103" customWidth="1"/>
    <col min="10755" max="10755" width="9.7109375" style="103" customWidth="1"/>
    <col min="10756" max="10756" width="21.7109375" style="103" customWidth="1"/>
    <col min="10757" max="10758" width="4.7109375" style="103" customWidth="1"/>
    <col min="10759" max="10762" width="9.7109375" style="103" customWidth="1"/>
    <col min="10763" max="10763" width="10.7109375" style="103" customWidth="1"/>
    <col min="10764" max="10765" width="1.7109375" style="103" customWidth="1"/>
    <col min="10766" max="10767" width="9.140625" style="103"/>
    <col min="10768" max="10768" width="15.42578125" style="103" customWidth="1"/>
    <col min="10769" max="11008" width="9.140625" style="103"/>
    <col min="11009" max="11010" width="3.7109375" style="103" customWidth="1"/>
    <col min="11011" max="11011" width="9.7109375" style="103" customWidth="1"/>
    <col min="11012" max="11012" width="21.7109375" style="103" customWidth="1"/>
    <col min="11013" max="11014" width="4.7109375" style="103" customWidth="1"/>
    <col min="11015" max="11018" width="9.7109375" style="103" customWidth="1"/>
    <col min="11019" max="11019" width="10.7109375" style="103" customWidth="1"/>
    <col min="11020" max="11021" width="1.7109375" style="103" customWidth="1"/>
    <col min="11022" max="11023" width="9.140625" style="103"/>
    <col min="11024" max="11024" width="15.42578125" style="103" customWidth="1"/>
    <col min="11025" max="11264" width="9.140625" style="103"/>
    <col min="11265" max="11266" width="3.7109375" style="103" customWidth="1"/>
    <col min="11267" max="11267" width="9.7109375" style="103" customWidth="1"/>
    <col min="11268" max="11268" width="21.7109375" style="103" customWidth="1"/>
    <col min="11269" max="11270" width="4.7109375" style="103" customWidth="1"/>
    <col min="11271" max="11274" width="9.7109375" style="103" customWidth="1"/>
    <col min="11275" max="11275" width="10.7109375" style="103" customWidth="1"/>
    <col min="11276" max="11277" width="1.7109375" style="103" customWidth="1"/>
    <col min="11278" max="11279" width="9.140625" style="103"/>
    <col min="11280" max="11280" width="15.42578125" style="103" customWidth="1"/>
    <col min="11281" max="11520" width="9.140625" style="103"/>
    <col min="11521" max="11522" width="3.7109375" style="103" customWidth="1"/>
    <col min="11523" max="11523" width="9.7109375" style="103" customWidth="1"/>
    <col min="11524" max="11524" width="21.7109375" style="103" customWidth="1"/>
    <col min="11525" max="11526" width="4.7109375" style="103" customWidth="1"/>
    <col min="11527" max="11530" width="9.7109375" style="103" customWidth="1"/>
    <col min="11531" max="11531" width="10.7109375" style="103" customWidth="1"/>
    <col min="11532" max="11533" width="1.7109375" style="103" customWidth="1"/>
    <col min="11534" max="11535" width="9.140625" style="103"/>
    <col min="11536" max="11536" width="15.42578125" style="103" customWidth="1"/>
    <col min="11537" max="11776" width="9.140625" style="103"/>
    <col min="11777" max="11778" width="3.7109375" style="103" customWidth="1"/>
    <col min="11779" max="11779" width="9.7109375" style="103" customWidth="1"/>
    <col min="11780" max="11780" width="21.7109375" style="103" customWidth="1"/>
    <col min="11781" max="11782" width="4.7109375" style="103" customWidth="1"/>
    <col min="11783" max="11786" width="9.7109375" style="103" customWidth="1"/>
    <col min="11787" max="11787" width="10.7109375" style="103" customWidth="1"/>
    <col min="11788" max="11789" width="1.7109375" style="103" customWidth="1"/>
    <col min="11790" max="11791" width="9.140625" style="103"/>
    <col min="11792" max="11792" width="15.42578125" style="103" customWidth="1"/>
    <col min="11793" max="12032" width="9.140625" style="103"/>
    <col min="12033" max="12034" width="3.7109375" style="103" customWidth="1"/>
    <col min="12035" max="12035" width="9.7109375" style="103" customWidth="1"/>
    <col min="12036" max="12036" width="21.7109375" style="103" customWidth="1"/>
    <col min="12037" max="12038" width="4.7109375" style="103" customWidth="1"/>
    <col min="12039" max="12042" width="9.7109375" style="103" customWidth="1"/>
    <col min="12043" max="12043" width="10.7109375" style="103" customWidth="1"/>
    <col min="12044" max="12045" width="1.7109375" style="103" customWidth="1"/>
    <col min="12046" max="12047" width="9.140625" style="103"/>
    <col min="12048" max="12048" width="15.42578125" style="103" customWidth="1"/>
    <col min="12049" max="12288" width="9.140625" style="103"/>
    <col min="12289" max="12290" width="3.7109375" style="103" customWidth="1"/>
    <col min="12291" max="12291" width="9.7109375" style="103" customWidth="1"/>
    <col min="12292" max="12292" width="21.7109375" style="103" customWidth="1"/>
    <col min="12293" max="12294" width="4.7109375" style="103" customWidth="1"/>
    <col min="12295" max="12298" width="9.7109375" style="103" customWidth="1"/>
    <col min="12299" max="12299" width="10.7109375" style="103" customWidth="1"/>
    <col min="12300" max="12301" width="1.7109375" style="103" customWidth="1"/>
    <col min="12302" max="12303" width="9.140625" style="103"/>
    <col min="12304" max="12304" width="15.42578125" style="103" customWidth="1"/>
    <col min="12305" max="12544" width="9.140625" style="103"/>
    <col min="12545" max="12546" width="3.7109375" style="103" customWidth="1"/>
    <col min="12547" max="12547" width="9.7109375" style="103" customWidth="1"/>
    <col min="12548" max="12548" width="21.7109375" style="103" customWidth="1"/>
    <col min="12549" max="12550" width="4.7109375" style="103" customWidth="1"/>
    <col min="12551" max="12554" width="9.7109375" style="103" customWidth="1"/>
    <col min="12555" max="12555" width="10.7109375" style="103" customWidth="1"/>
    <col min="12556" max="12557" width="1.7109375" style="103" customWidth="1"/>
    <col min="12558" max="12559" width="9.140625" style="103"/>
    <col min="12560" max="12560" width="15.42578125" style="103" customWidth="1"/>
    <col min="12561" max="12800" width="9.140625" style="103"/>
    <col min="12801" max="12802" width="3.7109375" style="103" customWidth="1"/>
    <col min="12803" max="12803" width="9.7109375" style="103" customWidth="1"/>
    <col min="12804" max="12804" width="21.7109375" style="103" customWidth="1"/>
    <col min="12805" max="12806" width="4.7109375" style="103" customWidth="1"/>
    <col min="12807" max="12810" width="9.7109375" style="103" customWidth="1"/>
    <col min="12811" max="12811" width="10.7109375" style="103" customWidth="1"/>
    <col min="12812" max="12813" width="1.7109375" style="103" customWidth="1"/>
    <col min="12814" max="12815" width="9.140625" style="103"/>
    <col min="12816" max="12816" width="15.42578125" style="103" customWidth="1"/>
    <col min="12817" max="13056" width="9.140625" style="103"/>
    <col min="13057" max="13058" width="3.7109375" style="103" customWidth="1"/>
    <col min="13059" max="13059" width="9.7109375" style="103" customWidth="1"/>
    <col min="13060" max="13060" width="21.7109375" style="103" customWidth="1"/>
    <col min="13061" max="13062" width="4.7109375" style="103" customWidth="1"/>
    <col min="13063" max="13066" width="9.7109375" style="103" customWidth="1"/>
    <col min="13067" max="13067" width="10.7109375" style="103" customWidth="1"/>
    <col min="13068" max="13069" width="1.7109375" style="103" customWidth="1"/>
    <col min="13070" max="13071" width="9.140625" style="103"/>
    <col min="13072" max="13072" width="15.42578125" style="103" customWidth="1"/>
    <col min="13073" max="13312" width="9.140625" style="103"/>
    <col min="13313" max="13314" width="3.7109375" style="103" customWidth="1"/>
    <col min="13315" max="13315" width="9.7109375" style="103" customWidth="1"/>
    <col min="13316" max="13316" width="21.7109375" style="103" customWidth="1"/>
    <col min="13317" max="13318" width="4.7109375" style="103" customWidth="1"/>
    <col min="13319" max="13322" width="9.7109375" style="103" customWidth="1"/>
    <col min="13323" max="13323" width="10.7109375" style="103" customWidth="1"/>
    <col min="13324" max="13325" width="1.7109375" style="103" customWidth="1"/>
    <col min="13326" max="13327" width="9.140625" style="103"/>
    <col min="13328" max="13328" width="15.42578125" style="103" customWidth="1"/>
    <col min="13329" max="13568" width="9.140625" style="103"/>
    <col min="13569" max="13570" width="3.7109375" style="103" customWidth="1"/>
    <col min="13571" max="13571" width="9.7109375" style="103" customWidth="1"/>
    <col min="13572" max="13572" width="21.7109375" style="103" customWidth="1"/>
    <col min="13573" max="13574" width="4.7109375" style="103" customWidth="1"/>
    <col min="13575" max="13578" width="9.7109375" style="103" customWidth="1"/>
    <col min="13579" max="13579" width="10.7109375" style="103" customWidth="1"/>
    <col min="13580" max="13581" width="1.7109375" style="103" customWidth="1"/>
    <col min="13582" max="13583" width="9.140625" style="103"/>
    <col min="13584" max="13584" width="15.42578125" style="103" customWidth="1"/>
    <col min="13585" max="13824" width="9.140625" style="103"/>
    <col min="13825" max="13826" width="3.7109375" style="103" customWidth="1"/>
    <col min="13827" max="13827" width="9.7109375" style="103" customWidth="1"/>
    <col min="13828" max="13828" width="21.7109375" style="103" customWidth="1"/>
    <col min="13829" max="13830" width="4.7109375" style="103" customWidth="1"/>
    <col min="13831" max="13834" width="9.7109375" style="103" customWidth="1"/>
    <col min="13835" max="13835" width="10.7109375" style="103" customWidth="1"/>
    <col min="13836" max="13837" width="1.7109375" style="103" customWidth="1"/>
    <col min="13838" max="13839" width="9.140625" style="103"/>
    <col min="13840" max="13840" width="15.42578125" style="103" customWidth="1"/>
    <col min="13841" max="14080" width="9.140625" style="103"/>
    <col min="14081" max="14082" width="3.7109375" style="103" customWidth="1"/>
    <col min="14083" max="14083" width="9.7109375" style="103" customWidth="1"/>
    <col min="14084" max="14084" width="21.7109375" style="103" customWidth="1"/>
    <col min="14085" max="14086" width="4.7109375" style="103" customWidth="1"/>
    <col min="14087" max="14090" width="9.7109375" style="103" customWidth="1"/>
    <col min="14091" max="14091" width="10.7109375" style="103" customWidth="1"/>
    <col min="14092" max="14093" width="1.7109375" style="103" customWidth="1"/>
    <col min="14094" max="14095" width="9.140625" style="103"/>
    <col min="14096" max="14096" width="15.42578125" style="103" customWidth="1"/>
    <col min="14097" max="14336" width="9.140625" style="103"/>
    <col min="14337" max="14338" width="3.7109375" style="103" customWidth="1"/>
    <col min="14339" max="14339" width="9.7109375" style="103" customWidth="1"/>
    <col min="14340" max="14340" width="21.7109375" style="103" customWidth="1"/>
    <col min="14341" max="14342" width="4.7109375" style="103" customWidth="1"/>
    <col min="14343" max="14346" width="9.7109375" style="103" customWidth="1"/>
    <col min="14347" max="14347" width="10.7109375" style="103" customWidth="1"/>
    <col min="14348" max="14349" width="1.7109375" style="103" customWidth="1"/>
    <col min="14350" max="14351" width="9.140625" style="103"/>
    <col min="14352" max="14352" width="15.42578125" style="103" customWidth="1"/>
    <col min="14353" max="14592" width="9.140625" style="103"/>
    <col min="14593" max="14594" width="3.7109375" style="103" customWidth="1"/>
    <col min="14595" max="14595" width="9.7109375" style="103" customWidth="1"/>
    <col min="14596" max="14596" width="21.7109375" style="103" customWidth="1"/>
    <col min="14597" max="14598" width="4.7109375" style="103" customWidth="1"/>
    <col min="14599" max="14602" width="9.7109375" style="103" customWidth="1"/>
    <col min="14603" max="14603" width="10.7109375" style="103" customWidth="1"/>
    <col min="14604" max="14605" width="1.7109375" style="103" customWidth="1"/>
    <col min="14606" max="14607" width="9.140625" style="103"/>
    <col min="14608" max="14608" width="15.42578125" style="103" customWidth="1"/>
    <col min="14609" max="14848" width="9.140625" style="103"/>
    <col min="14849" max="14850" width="3.7109375" style="103" customWidth="1"/>
    <col min="14851" max="14851" width="9.7109375" style="103" customWidth="1"/>
    <col min="14852" max="14852" width="21.7109375" style="103" customWidth="1"/>
    <col min="14853" max="14854" width="4.7109375" style="103" customWidth="1"/>
    <col min="14855" max="14858" width="9.7109375" style="103" customWidth="1"/>
    <col min="14859" max="14859" width="10.7109375" style="103" customWidth="1"/>
    <col min="14860" max="14861" width="1.7109375" style="103" customWidth="1"/>
    <col min="14862" max="14863" width="9.140625" style="103"/>
    <col min="14864" max="14864" width="15.42578125" style="103" customWidth="1"/>
    <col min="14865" max="15104" width="9.140625" style="103"/>
    <col min="15105" max="15106" width="3.7109375" style="103" customWidth="1"/>
    <col min="15107" max="15107" width="9.7109375" style="103" customWidth="1"/>
    <col min="15108" max="15108" width="21.7109375" style="103" customWidth="1"/>
    <col min="15109" max="15110" width="4.7109375" style="103" customWidth="1"/>
    <col min="15111" max="15114" width="9.7109375" style="103" customWidth="1"/>
    <col min="15115" max="15115" width="10.7109375" style="103" customWidth="1"/>
    <col min="15116" max="15117" width="1.7109375" style="103" customWidth="1"/>
    <col min="15118" max="15119" width="9.140625" style="103"/>
    <col min="15120" max="15120" width="15.42578125" style="103" customWidth="1"/>
    <col min="15121" max="15360" width="9.140625" style="103"/>
    <col min="15361" max="15362" width="3.7109375" style="103" customWidth="1"/>
    <col min="15363" max="15363" width="9.7109375" style="103" customWidth="1"/>
    <col min="15364" max="15364" width="21.7109375" style="103" customWidth="1"/>
    <col min="15365" max="15366" width="4.7109375" style="103" customWidth="1"/>
    <col min="15367" max="15370" width="9.7109375" style="103" customWidth="1"/>
    <col min="15371" max="15371" width="10.7109375" style="103" customWidth="1"/>
    <col min="15372" max="15373" width="1.7109375" style="103" customWidth="1"/>
    <col min="15374" max="15375" width="9.140625" style="103"/>
    <col min="15376" max="15376" width="15.42578125" style="103" customWidth="1"/>
    <col min="15377" max="15616" width="9.140625" style="103"/>
    <col min="15617" max="15618" width="3.7109375" style="103" customWidth="1"/>
    <col min="15619" max="15619" width="9.7109375" style="103" customWidth="1"/>
    <col min="15620" max="15620" width="21.7109375" style="103" customWidth="1"/>
    <col min="15621" max="15622" width="4.7109375" style="103" customWidth="1"/>
    <col min="15623" max="15626" width="9.7109375" style="103" customWidth="1"/>
    <col min="15627" max="15627" width="10.7109375" style="103" customWidth="1"/>
    <col min="15628" max="15629" width="1.7109375" style="103" customWidth="1"/>
    <col min="15630" max="15631" width="9.140625" style="103"/>
    <col min="15632" max="15632" width="15.42578125" style="103" customWidth="1"/>
    <col min="15633" max="15872" width="9.140625" style="103"/>
    <col min="15873" max="15874" width="3.7109375" style="103" customWidth="1"/>
    <col min="15875" max="15875" width="9.7109375" style="103" customWidth="1"/>
    <col min="15876" max="15876" width="21.7109375" style="103" customWidth="1"/>
    <col min="15877" max="15878" width="4.7109375" style="103" customWidth="1"/>
    <col min="15879" max="15882" width="9.7109375" style="103" customWidth="1"/>
    <col min="15883" max="15883" width="10.7109375" style="103" customWidth="1"/>
    <col min="15884" max="15885" width="1.7109375" style="103" customWidth="1"/>
    <col min="15886" max="15887" width="9.140625" style="103"/>
    <col min="15888" max="15888" width="15.42578125" style="103" customWidth="1"/>
    <col min="15889" max="16128" width="9.140625" style="103"/>
    <col min="16129" max="16130" width="3.7109375" style="103" customWidth="1"/>
    <col min="16131" max="16131" width="9.7109375" style="103" customWidth="1"/>
    <col min="16132" max="16132" width="21.7109375" style="103" customWidth="1"/>
    <col min="16133" max="16134" width="4.7109375" style="103" customWidth="1"/>
    <col min="16135" max="16138" width="9.7109375" style="103" customWidth="1"/>
    <col min="16139" max="16139" width="10.7109375" style="103" customWidth="1"/>
    <col min="16140" max="16141" width="1.7109375" style="103" customWidth="1"/>
    <col min="16142" max="16143" width="9.140625" style="103"/>
    <col min="16144" max="16144" width="15.42578125" style="103" customWidth="1"/>
    <col min="16145" max="16384" width="9.140625" style="103"/>
  </cols>
  <sheetData>
    <row r="1" spans="1:13" s="8" customFormat="1" ht="20.100000000000001" customHeight="1">
      <c r="A1" s="7" t="s">
        <v>237</v>
      </c>
      <c r="M1" s="9"/>
    </row>
    <row r="2" spans="1:13" ht="15" customHeight="1">
      <c r="B2" s="101"/>
      <c r="C2" s="101"/>
      <c r="D2" s="101"/>
      <c r="E2" s="102"/>
      <c r="F2" s="101"/>
      <c r="G2" s="101"/>
      <c r="H2" s="101"/>
      <c r="I2" s="101"/>
      <c r="J2" s="101"/>
      <c r="K2" s="101"/>
    </row>
    <row r="3" spans="1:13" ht="15" customHeight="1">
      <c r="A3" s="213" t="s">
        <v>133</v>
      </c>
      <c r="B3" s="214"/>
      <c r="C3" s="214"/>
      <c r="D3" s="214"/>
      <c r="E3" s="215"/>
      <c r="F3" s="219" t="s">
        <v>134</v>
      </c>
      <c r="G3" s="181" t="s">
        <v>265</v>
      </c>
      <c r="H3" s="166" t="s">
        <v>135</v>
      </c>
      <c r="I3" s="167"/>
      <c r="J3" s="168"/>
      <c r="K3" s="169" t="s">
        <v>136</v>
      </c>
    </row>
    <row r="4" spans="1:13" ht="15" customHeight="1">
      <c r="A4" s="216"/>
      <c r="B4" s="217"/>
      <c r="C4" s="217"/>
      <c r="D4" s="217"/>
      <c r="E4" s="218"/>
      <c r="F4" s="219"/>
      <c r="G4" s="182"/>
      <c r="H4" s="104" t="s">
        <v>137</v>
      </c>
      <c r="I4" s="105" t="s">
        <v>138</v>
      </c>
      <c r="J4" s="105" t="s">
        <v>139</v>
      </c>
      <c r="K4" s="170"/>
    </row>
    <row r="5" spans="1:13" ht="15" customHeight="1">
      <c r="A5" s="171" t="s">
        <v>140</v>
      </c>
      <c r="B5" s="173" t="s">
        <v>141</v>
      </c>
      <c r="C5" s="176" t="s">
        <v>142</v>
      </c>
      <c r="D5" s="106" t="s">
        <v>143</v>
      </c>
      <c r="E5" s="107"/>
      <c r="F5" s="104" t="s">
        <v>144</v>
      </c>
      <c r="G5" s="135" t="s">
        <v>3</v>
      </c>
      <c r="H5" s="108"/>
      <c r="I5" s="108"/>
      <c r="J5" s="108"/>
      <c r="K5" s="109">
        <v>24</v>
      </c>
    </row>
    <row r="6" spans="1:13" ht="15" customHeight="1">
      <c r="A6" s="171"/>
      <c r="B6" s="174"/>
      <c r="C6" s="177"/>
      <c r="D6" s="106" t="s">
        <v>145</v>
      </c>
      <c r="E6" s="110" t="s">
        <v>146</v>
      </c>
      <c r="F6" s="104" t="s">
        <v>38</v>
      </c>
      <c r="G6" s="135">
        <f>+数量!AB10</f>
        <v>18529.336249999993</v>
      </c>
      <c r="H6" s="108"/>
      <c r="I6" s="108"/>
      <c r="J6" s="108"/>
      <c r="K6" s="109">
        <v>18528</v>
      </c>
    </row>
    <row r="7" spans="1:13" ht="15" customHeight="1">
      <c r="A7" s="171"/>
      <c r="B7" s="174"/>
      <c r="C7" s="176" t="s">
        <v>147</v>
      </c>
      <c r="D7" s="106" t="s">
        <v>143</v>
      </c>
      <c r="E7" s="110"/>
      <c r="F7" s="104" t="s">
        <v>144</v>
      </c>
      <c r="G7" s="135" t="s">
        <v>3</v>
      </c>
      <c r="H7" s="109">
        <v>0</v>
      </c>
      <c r="I7" s="108"/>
      <c r="J7" s="108"/>
      <c r="K7" s="109">
        <v>204</v>
      </c>
    </row>
    <row r="8" spans="1:13" ht="15" customHeight="1">
      <c r="A8" s="171"/>
      <c r="B8" s="174"/>
      <c r="C8" s="177"/>
      <c r="D8" s="106" t="s">
        <v>145</v>
      </c>
      <c r="E8" s="110" t="s">
        <v>148</v>
      </c>
      <c r="F8" s="104" t="s">
        <v>38</v>
      </c>
      <c r="G8" s="135">
        <f>+数量!AB19</f>
        <v>2906</v>
      </c>
      <c r="H8" s="109">
        <v>0</v>
      </c>
      <c r="I8" s="109">
        <v>222</v>
      </c>
      <c r="J8" s="109">
        <v>0</v>
      </c>
      <c r="K8" s="109">
        <v>3128</v>
      </c>
    </row>
    <row r="9" spans="1:13" ht="15" customHeight="1">
      <c r="A9" s="171"/>
      <c r="B9" s="175"/>
      <c r="C9" s="106" t="s">
        <v>149</v>
      </c>
      <c r="D9" s="111"/>
      <c r="E9" s="110" t="s">
        <v>150</v>
      </c>
      <c r="F9" s="104" t="s">
        <v>144</v>
      </c>
      <c r="G9" s="135" t="s">
        <v>3</v>
      </c>
      <c r="H9" s="108"/>
      <c r="I9" s="108"/>
      <c r="J9" s="108"/>
      <c r="K9" s="109">
        <v>8</v>
      </c>
    </row>
    <row r="10" spans="1:13" ht="15" customHeight="1">
      <c r="A10" s="171"/>
      <c r="B10" s="178" t="s">
        <v>151</v>
      </c>
      <c r="C10" s="183" t="s">
        <v>152</v>
      </c>
      <c r="D10" s="184"/>
      <c r="E10" s="110" t="s">
        <v>153</v>
      </c>
      <c r="F10" s="104" t="s">
        <v>38</v>
      </c>
      <c r="G10" s="135">
        <f>+数量!AE251</f>
        <v>618.95679999999982</v>
      </c>
      <c r="H10" s="108"/>
      <c r="I10" s="108"/>
      <c r="J10" s="108"/>
      <c r="K10" s="109">
        <v>622</v>
      </c>
    </row>
    <row r="11" spans="1:13" ht="15" customHeight="1">
      <c r="A11" s="171"/>
      <c r="B11" s="179"/>
      <c r="C11" s="189" t="s">
        <v>154</v>
      </c>
      <c r="D11" s="106" t="s">
        <v>155</v>
      </c>
      <c r="E11" s="110" t="s">
        <v>156</v>
      </c>
      <c r="F11" s="104" t="s">
        <v>144</v>
      </c>
      <c r="G11" s="135" t="s">
        <v>3</v>
      </c>
      <c r="H11" s="108"/>
      <c r="I11" s="108"/>
      <c r="J11" s="108"/>
      <c r="K11" s="109">
        <v>5</v>
      </c>
    </row>
    <row r="12" spans="1:13" ht="15" customHeight="1">
      <c r="A12" s="171"/>
      <c r="B12" s="180"/>
      <c r="C12" s="189"/>
      <c r="D12" s="106" t="s">
        <v>157</v>
      </c>
      <c r="E12" s="110" t="s">
        <v>158</v>
      </c>
      <c r="F12" s="104" t="s">
        <v>144</v>
      </c>
      <c r="G12" s="135" t="s">
        <v>3</v>
      </c>
      <c r="H12" s="108"/>
      <c r="I12" s="108"/>
      <c r="J12" s="108"/>
      <c r="K12" s="109">
        <v>0</v>
      </c>
    </row>
    <row r="13" spans="1:13" ht="15" customHeight="1">
      <c r="A13" s="171"/>
      <c r="B13" s="178" t="s">
        <v>159</v>
      </c>
      <c r="C13" s="183" t="s">
        <v>152</v>
      </c>
      <c r="D13" s="184"/>
      <c r="E13" s="110" t="s">
        <v>160</v>
      </c>
      <c r="F13" s="104" t="s">
        <v>38</v>
      </c>
      <c r="G13" s="135">
        <f>+数量!AB360</f>
        <v>2263.7437500000001</v>
      </c>
      <c r="H13" s="108"/>
      <c r="I13" s="108"/>
      <c r="J13" s="108"/>
      <c r="K13" s="109">
        <v>2270</v>
      </c>
    </row>
    <row r="14" spans="1:13" ht="15" customHeight="1">
      <c r="A14" s="171"/>
      <c r="B14" s="179"/>
      <c r="C14" s="189" t="s">
        <v>154</v>
      </c>
      <c r="D14" s="106" t="s">
        <v>161</v>
      </c>
      <c r="E14" s="110" t="s">
        <v>162</v>
      </c>
      <c r="F14" s="104" t="s">
        <v>144</v>
      </c>
      <c r="G14" s="135" t="s">
        <v>3</v>
      </c>
      <c r="H14" s="108"/>
      <c r="I14" s="108"/>
      <c r="J14" s="108"/>
      <c r="K14" s="109">
        <v>24</v>
      </c>
    </row>
    <row r="15" spans="1:13" ht="15" customHeight="1">
      <c r="A15" s="171"/>
      <c r="B15" s="180"/>
      <c r="C15" s="189"/>
      <c r="D15" s="106" t="s">
        <v>163</v>
      </c>
      <c r="E15" s="110" t="s">
        <v>164</v>
      </c>
      <c r="F15" s="104" t="s">
        <v>144</v>
      </c>
      <c r="G15" s="135" t="s">
        <v>3</v>
      </c>
      <c r="H15" s="108"/>
      <c r="I15" s="108"/>
      <c r="J15" s="108"/>
      <c r="K15" s="109">
        <v>0</v>
      </c>
    </row>
    <row r="16" spans="1:13" ht="15" customHeight="1">
      <c r="A16" s="171"/>
      <c r="B16" s="207" t="s">
        <v>165</v>
      </c>
      <c r="C16" s="208"/>
      <c r="D16" s="106" t="s">
        <v>166</v>
      </c>
      <c r="E16" s="110" t="s">
        <v>167</v>
      </c>
      <c r="F16" s="104" t="s">
        <v>38</v>
      </c>
      <c r="G16" s="135">
        <f>+G6+G8+G10+G13</f>
        <v>24318.036799999994</v>
      </c>
      <c r="H16" s="109">
        <v>0</v>
      </c>
      <c r="I16" s="109">
        <v>222</v>
      </c>
      <c r="J16" s="109">
        <v>0</v>
      </c>
      <c r="K16" s="109">
        <v>24548</v>
      </c>
    </row>
    <row r="17" spans="1:11" ht="15" customHeight="1">
      <c r="A17" s="171"/>
      <c r="B17" s="209"/>
      <c r="C17" s="210"/>
      <c r="D17" s="211" t="s">
        <v>168</v>
      </c>
      <c r="E17" s="212"/>
      <c r="F17" s="104" t="s">
        <v>38</v>
      </c>
      <c r="G17" s="135" t="s">
        <v>3</v>
      </c>
      <c r="H17" s="109">
        <v>0</v>
      </c>
      <c r="I17" s="109">
        <v>0</v>
      </c>
      <c r="J17" s="109">
        <v>0</v>
      </c>
      <c r="K17" s="109">
        <v>0</v>
      </c>
    </row>
    <row r="18" spans="1:11" ht="15" customHeight="1">
      <c r="A18" s="171"/>
      <c r="B18" s="183" t="s">
        <v>149</v>
      </c>
      <c r="C18" s="184"/>
      <c r="D18" s="111" t="s">
        <v>169</v>
      </c>
      <c r="E18" s="112"/>
      <c r="F18" s="104" t="s">
        <v>144</v>
      </c>
      <c r="G18" s="135" t="s">
        <v>3</v>
      </c>
      <c r="H18" s="108"/>
      <c r="I18" s="108"/>
      <c r="J18" s="108"/>
      <c r="K18" s="109">
        <v>37</v>
      </c>
    </row>
    <row r="19" spans="1:11" ht="15" customHeight="1">
      <c r="A19" s="171"/>
      <c r="B19" s="183" t="s">
        <v>170</v>
      </c>
      <c r="C19" s="184"/>
      <c r="D19" s="184"/>
      <c r="E19" s="185"/>
      <c r="F19" s="104" t="s">
        <v>171</v>
      </c>
      <c r="G19" s="135" t="s">
        <v>3</v>
      </c>
      <c r="H19" s="108"/>
      <c r="I19" s="108"/>
      <c r="J19" s="108"/>
      <c r="K19" s="109">
        <v>0</v>
      </c>
    </row>
    <row r="20" spans="1:11" ht="15" customHeight="1" thickBot="1">
      <c r="A20" s="172"/>
      <c r="B20" s="186" t="s">
        <v>172</v>
      </c>
      <c r="C20" s="187"/>
      <c r="D20" s="187"/>
      <c r="E20" s="188"/>
      <c r="F20" s="113" t="s">
        <v>171</v>
      </c>
      <c r="G20" s="136" t="e">
        <f>#REF!</f>
        <v>#REF!</v>
      </c>
      <c r="H20" s="114"/>
      <c r="I20" s="114"/>
      <c r="J20" s="114"/>
      <c r="K20" s="115">
        <v>287.60000000000002</v>
      </c>
    </row>
    <row r="21" spans="1:11" ht="15" customHeight="1" thickTop="1">
      <c r="A21" s="190" t="s">
        <v>173</v>
      </c>
      <c r="B21" s="191"/>
      <c r="C21" s="192"/>
      <c r="D21" s="116" t="s">
        <v>174</v>
      </c>
      <c r="E21" s="107"/>
      <c r="F21" s="117" t="s">
        <v>175</v>
      </c>
      <c r="G21" s="196"/>
      <c r="H21" s="197"/>
      <c r="I21" s="198"/>
      <c r="J21" s="198"/>
      <c r="K21" s="199"/>
    </row>
    <row r="22" spans="1:11" ht="15" customHeight="1">
      <c r="A22" s="190"/>
      <c r="B22" s="191"/>
      <c r="C22" s="192"/>
      <c r="D22" s="118" t="s">
        <v>176</v>
      </c>
      <c r="E22" s="110"/>
      <c r="F22" s="119" t="s">
        <v>175</v>
      </c>
      <c r="G22" s="200"/>
      <c r="H22" s="201"/>
      <c r="I22" s="202"/>
      <c r="J22" s="202"/>
      <c r="K22" s="203"/>
    </row>
    <row r="23" spans="1:11" ht="15" customHeight="1">
      <c r="A23" s="193"/>
      <c r="B23" s="194"/>
      <c r="C23" s="195"/>
      <c r="D23" s="120" t="s">
        <v>177</v>
      </c>
      <c r="E23" s="121"/>
      <c r="F23" s="119" t="s">
        <v>175</v>
      </c>
      <c r="G23" s="204"/>
      <c r="H23" s="201"/>
      <c r="I23" s="205"/>
      <c r="J23" s="205"/>
      <c r="K23" s="206"/>
    </row>
    <row r="24" spans="1:11" ht="15" customHeight="1">
      <c r="A24" s="101"/>
      <c r="B24" s="101"/>
      <c r="C24" s="101"/>
      <c r="D24" s="101"/>
      <c r="E24" s="102"/>
      <c r="F24" s="101"/>
      <c r="G24" s="101"/>
      <c r="H24" s="101"/>
      <c r="I24" s="122"/>
      <c r="J24" s="101"/>
      <c r="K24" s="101"/>
    </row>
  </sheetData>
  <mergeCells count="27">
    <mergeCell ref="C14:C15"/>
    <mergeCell ref="B16:C17"/>
    <mergeCell ref="D17:E17"/>
    <mergeCell ref="A3:E4"/>
    <mergeCell ref="F3:F4"/>
    <mergeCell ref="A21:C23"/>
    <mergeCell ref="G21:H21"/>
    <mergeCell ref="I21:K21"/>
    <mergeCell ref="G22:H22"/>
    <mergeCell ref="I22:K22"/>
    <mergeCell ref="G23:H23"/>
    <mergeCell ref="I23:K23"/>
    <mergeCell ref="H3:J3"/>
    <mergeCell ref="K3:K4"/>
    <mergeCell ref="A5:A20"/>
    <mergeCell ref="B5:B9"/>
    <mergeCell ref="C5:C6"/>
    <mergeCell ref="C7:C8"/>
    <mergeCell ref="B10:B12"/>
    <mergeCell ref="G3:G4"/>
    <mergeCell ref="B18:C18"/>
    <mergeCell ref="B19:E19"/>
    <mergeCell ref="B20:E20"/>
    <mergeCell ref="C10:D10"/>
    <mergeCell ref="C11:C12"/>
    <mergeCell ref="B13:B15"/>
    <mergeCell ref="C13:D13"/>
  </mergeCells>
  <phoneticPr fontId="18"/>
  <dataValidations disablePrompts="1" count="3">
    <dataValidation type="list" allowBlank="1" showInputMessage="1" showErrorMessage="1" sqref="D65554:D65555 IZ65554:IZ65555 SV65554:SV65555 ACR65554:ACR65555 AMN65554:AMN65555 AWJ65554:AWJ65555 BGF65554:BGF65555 BQB65554:BQB65555 BZX65554:BZX65555 CJT65554:CJT65555 CTP65554:CTP65555 DDL65554:DDL65555 DNH65554:DNH65555 DXD65554:DXD65555 EGZ65554:EGZ65555 EQV65554:EQV65555 FAR65554:FAR65555 FKN65554:FKN65555 FUJ65554:FUJ65555 GEF65554:GEF65555 GOB65554:GOB65555 GXX65554:GXX65555 HHT65554:HHT65555 HRP65554:HRP65555 IBL65554:IBL65555 ILH65554:ILH65555 IVD65554:IVD65555 JEZ65554:JEZ65555 JOV65554:JOV65555 JYR65554:JYR65555 KIN65554:KIN65555 KSJ65554:KSJ65555 LCF65554:LCF65555 LMB65554:LMB65555 LVX65554:LVX65555 MFT65554:MFT65555 MPP65554:MPP65555 MZL65554:MZL65555 NJH65554:NJH65555 NTD65554:NTD65555 OCZ65554:OCZ65555 OMV65554:OMV65555 OWR65554:OWR65555 PGN65554:PGN65555 PQJ65554:PQJ65555 QAF65554:QAF65555 QKB65554:QKB65555 QTX65554:QTX65555 RDT65554:RDT65555 RNP65554:RNP65555 RXL65554:RXL65555 SHH65554:SHH65555 SRD65554:SRD65555 TAZ65554:TAZ65555 TKV65554:TKV65555 TUR65554:TUR65555 UEN65554:UEN65555 UOJ65554:UOJ65555 UYF65554:UYF65555 VIB65554:VIB65555 VRX65554:VRX65555 WBT65554:WBT65555 WLP65554:WLP65555 WVL65554:WVL65555 D131090:D131091 IZ131090:IZ131091 SV131090:SV131091 ACR131090:ACR131091 AMN131090:AMN131091 AWJ131090:AWJ131091 BGF131090:BGF131091 BQB131090:BQB131091 BZX131090:BZX131091 CJT131090:CJT131091 CTP131090:CTP131091 DDL131090:DDL131091 DNH131090:DNH131091 DXD131090:DXD131091 EGZ131090:EGZ131091 EQV131090:EQV131091 FAR131090:FAR131091 FKN131090:FKN131091 FUJ131090:FUJ131091 GEF131090:GEF131091 GOB131090:GOB131091 GXX131090:GXX131091 HHT131090:HHT131091 HRP131090:HRP131091 IBL131090:IBL131091 ILH131090:ILH131091 IVD131090:IVD131091 JEZ131090:JEZ131091 JOV131090:JOV131091 JYR131090:JYR131091 KIN131090:KIN131091 KSJ131090:KSJ131091 LCF131090:LCF131091 LMB131090:LMB131091 LVX131090:LVX131091 MFT131090:MFT131091 MPP131090:MPP131091 MZL131090:MZL131091 NJH131090:NJH131091 NTD131090:NTD131091 OCZ131090:OCZ131091 OMV131090:OMV131091 OWR131090:OWR131091 PGN131090:PGN131091 PQJ131090:PQJ131091 QAF131090:QAF131091 QKB131090:QKB131091 QTX131090:QTX131091 RDT131090:RDT131091 RNP131090:RNP131091 RXL131090:RXL131091 SHH131090:SHH131091 SRD131090:SRD131091 TAZ131090:TAZ131091 TKV131090:TKV131091 TUR131090:TUR131091 UEN131090:UEN131091 UOJ131090:UOJ131091 UYF131090:UYF131091 VIB131090:VIB131091 VRX131090:VRX131091 WBT131090:WBT131091 WLP131090:WLP131091 WVL131090:WVL131091 D196626:D196627 IZ196626:IZ196627 SV196626:SV196627 ACR196626:ACR196627 AMN196626:AMN196627 AWJ196626:AWJ196627 BGF196626:BGF196627 BQB196626:BQB196627 BZX196626:BZX196627 CJT196626:CJT196627 CTP196626:CTP196627 DDL196626:DDL196627 DNH196626:DNH196627 DXD196626:DXD196627 EGZ196626:EGZ196627 EQV196626:EQV196627 FAR196626:FAR196627 FKN196626:FKN196627 FUJ196626:FUJ196627 GEF196626:GEF196627 GOB196626:GOB196627 GXX196626:GXX196627 HHT196626:HHT196627 HRP196626:HRP196627 IBL196626:IBL196627 ILH196626:ILH196627 IVD196626:IVD196627 JEZ196626:JEZ196627 JOV196626:JOV196627 JYR196626:JYR196627 KIN196626:KIN196627 KSJ196626:KSJ196627 LCF196626:LCF196627 LMB196626:LMB196627 LVX196626:LVX196627 MFT196626:MFT196627 MPP196626:MPP196627 MZL196626:MZL196627 NJH196626:NJH196627 NTD196626:NTD196627 OCZ196626:OCZ196627 OMV196626:OMV196627 OWR196626:OWR196627 PGN196626:PGN196627 PQJ196626:PQJ196627 QAF196626:QAF196627 QKB196626:QKB196627 QTX196626:QTX196627 RDT196626:RDT196627 RNP196626:RNP196627 RXL196626:RXL196627 SHH196626:SHH196627 SRD196626:SRD196627 TAZ196626:TAZ196627 TKV196626:TKV196627 TUR196626:TUR196627 UEN196626:UEN196627 UOJ196626:UOJ196627 UYF196626:UYF196627 VIB196626:VIB196627 VRX196626:VRX196627 WBT196626:WBT196627 WLP196626:WLP196627 WVL196626:WVL196627 D262162:D262163 IZ262162:IZ262163 SV262162:SV262163 ACR262162:ACR262163 AMN262162:AMN262163 AWJ262162:AWJ262163 BGF262162:BGF262163 BQB262162:BQB262163 BZX262162:BZX262163 CJT262162:CJT262163 CTP262162:CTP262163 DDL262162:DDL262163 DNH262162:DNH262163 DXD262162:DXD262163 EGZ262162:EGZ262163 EQV262162:EQV262163 FAR262162:FAR262163 FKN262162:FKN262163 FUJ262162:FUJ262163 GEF262162:GEF262163 GOB262162:GOB262163 GXX262162:GXX262163 HHT262162:HHT262163 HRP262162:HRP262163 IBL262162:IBL262163 ILH262162:ILH262163 IVD262162:IVD262163 JEZ262162:JEZ262163 JOV262162:JOV262163 JYR262162:JYR262163 KIN262162:KIN262163 KSJ262162:KSJ262163 LCF262162:LCF262163 LMB262162:LMB262163 LVX262162:LVX262163 MFT262162:MFT262163 MPP262162:MPP262163 MZL262162:MZL262163 NJH262162:NJH262163 NTD262162:NTD262163 OCZ262162:OCZ262163 OMV262162:OMV262163 OWR262162:OWR262163 PGN262162:PGN262163 PQJ262162:PQJ262163 QAF262162:QAF262163 QKB262162:QKB262163 QTX262162:QTX262163 RDT262162:RDT262163 RNP262162:RNP262163 RXL262162:RXL262163 SHH262162:SHH262163 SRD262162:SRD262163 TAZ262162:TAZ262163 TKV262162:TKV262163 TUR262162:TUR262163 UEN262162:UEN262163 UOJ262162:UOJ262163 UYF262162:UYF262163 VIB262162:VIB262163 VRX262162:VRX262163 WBT262162:WBT262163 WLP262162:WLP262163 WVL262162:WVL262163 D327698:D327699 IZ327698:IZ327699 SV327698:SV327699 ACR327698:ACR327699 AMN327698:AMN327699 AWJ327698:AWJ327699 BGF327698:BGF327699 BQB327698:BQB327699 BZX327698:BZX327699 CJT327698:CJT327699 CTP327698:CTP327699 DDL327698:DDL327699 DNH327698:DNH327699 DXD327698:DXD327699 EGZ327698:EGZ327699 EQV327698:EQV327699 FAR327698:FAR327699 FKN327698:FKN327699 FUJ327698:FUJ327699 GEF327698:GEF327699 GOB327698:GOB327699 GXX327698:GXX327699 HHT327698:HHT327699 HRP327698:HRP327699 IBL327698:IBL327699 ILH327698:ILH327699 IVD327698:IVD327699 JEZ327698:JEZ327699 JOV327698:JOV327699 JYR327698:JYR327699 KIN327698:KIN327699 KSJ327698:KSJ327699 LCF327698:LCF327699 LMB327698:LMB327699 LVX327698:LVX327699 MFT327698:MFT327699 MPP327698:MPP327699 MZL327698:MZL327699 NJH327698:NJH327699 NTD327698:NTD327699 OCZ327698:OCZ327699 OMV327698:OMV327699 OWR327698:OWR327699 PGN327698:PGN327699 PQJ327698:PQJ327699 QAF327698:QAF327699 QKB327698:QKB327699 QTX327698:QTX327699 RDT327698:RDT327699 RNP327698:RNP327699 RXL327698:RXL327699 SHH327698:SHH327699 SRD327698:SRD327699 TAZ327698:TAZ327699 TKV327698:TKV327699 TUR327698:TUR327699 UEN327698:UEN327699 UOJ327698:UOJ327699 UYF327698:UYF327699 VIB327698:VIB327699 VRX327698:VRX327699 WBT327698:WBT327699 WLP327698:WLP327699 WVL327698:WVL327699 D393234:D393235 IZ393234:IZ393235 SV393234:SV393235 ACR393234:ACR393235 AMN393234:AMN393235 AWJ393234:AWJ393235 BGF393234:BGF393235 BQB393234:BQB393235 BZX393234:BZX393235 CJT393234:CJT393235 CTP393234:CTP393235 DDL393234:DDL393235 DNH393234:DNH393235 DXD393234:DXD393235 EGZ393234:EGZ393235 EQV393234:EQV393235 FAR393234:FAR393235 FKN393234:FKN393235 FUJ393234:FUJ393235 GEF393234:GEF393235 GOB393234:GOB393235 GXX393234:GXX393235 HHT393234:HHT393235 HRP393234:HRP393235 IBL393234:IBL393235 ILH393234:ILH393235 IVD393234:IVD393235 JEZ393234:JEZ393235 JOV393234:JOV393235 JYR393234:JYR393235 KIN393234:KIN393235 KSJ393234:KSJ393235 LCF393234:LCF393235 LMB393234:LMB393235 LVX393234:LVX393235 MFT393234:MFT393235 MPP393234:MPP393235 MZL393234:MZL393235 NJH393234:NJH393235 NTD393234:NTD393235 OCZ393234:OCZ393235 OMV393234:OMV393235 OWR393234:OWR393235 PGN393234:PGN393235 PQJ393234:PQJ393235 QAF393234:QAF393235 QKB393234:QKB393235 QTX393234:QTX393235 RDT393234:RDT393235 RNP393234:RNP393235 RXL393234:RXL393235 SHH393234:SHH393235 SRD393234:SRD393235 TAZ393234:TAZ393235 TKV393234:TKV393235 TUR393234:TUR393235 UEN393234:UEN393235 UOJ393234:UOJ393235 UYF393234:UYF393235 VIB393234:VIB393235 VRX393234:VRX393235 WBT393234:WBT393235 WLP393234:WLP393235 WVL393234:WVL393235 D458770:D458771 IZ458770:IZ458771 SV458770:SV458771 ACR458770:ACR458771 AMN458770:AMN458771 AWJ458770:AWJ458771 BGF458770:BGF458771 BQB458770:BQB458771 BZX458770:BZX458771 CJT458770:CJT458771 CTP458770:CTP458771 DDL458770:DDL458771 DNH458770:DNH458771 DXD458770:DXD458771 EGZ458770:EGZ458771 EQV458770:EQV458771 FAR458770:FAR458771 FKN458770:FKN458771 FUJ458770:FUJ458771 GEF458770:GEF458771 GOB458770:GOB458771 GXX458770:GXX458771 HHT458770:HHT458771 HRP458770:HRP458771 IBL458770:IBL458771 ILH458770:ILH458771 IVD458770:IVD458771 JEZ458770:JEZ458771 JOV458770:JOV458771 JYR458770:JYR458771 KIN458770:KIN458771 KSJ458770:KSJ458771 LCF458770:LCF458771 LMB458770:LMB458771 LVX458770:LVX458771 MFT458770:MFT458771 MPP458770:MPP458771 MZL458770:MZL458771 NJH458770:NJH458771 NTD458770:NTD458771 OCZ458770:OCZ458771 OMV458770:OMV458771 OWR458770:OWR458771 PGN458770:PGN458771 PQJ458770:PQJ458771 QAF458770:QAF458771 QKB458770:QKB458771 QTX458770:QTX458771 RDT458770:RDT458771 RNP458770:RNP458771 RXL458770:RXL458771 SHH458770:SHH458771 SRD458770:SRD458771 TAZ458770:TAZ458771 TKV458770:TKV458771 TUR458770:TUR458771 UEN458770:UEN458771 UOJ458770:UOJ458771 UYF458770:UYF458771 VIB458770:VIB458771 VRX458770:VRX458771 WBT458770:WBT458771 WLP458770:WLP458771 WVL458770:WVL458771 D524306:D524307 IZ524306:IZ524307 SV524306:SV524307 ACR524306:ACR524307 AMN524306:AMN524307 AWJ524306:AWJ524307 BGF524306:BGF524307 BQB524306:BQB524307 BZX524306:BZX524307 CJT524306:CJT524307 CTP524306:CTP524307 DDL524306:DDL524307 DNH524306:DNH524307 DXD524306:DXD524307 EGZ524306:EGZ524307 EQV524306:EQV524307 FAR524306:FAR524307 FKN524306:FKN524307 FUJ524306:FUJ524307 GEF524306:GEF524307 GOB524306:GOB524307 GXX524306:GXX524307 HHT524306:HHT524307 HRP524306:HRP524307 IBL524306:IBL524307 ILH524306:ILH524307 IVD524306:IVD524307 JEZ524306:JEZ524307 JOV524306:JOV524307 JYR524306:JYR524307 KIN524306:KIN524307 KSJ524306:KSJ524307 LCF524306:LCF524307 LMB524306:LMB524307 LVX524306:LVX524307 MFT524306:MFT524307 MPP524306:MPP524307 MZL524306:MZL524307 NJH524306:NJH524307 NTD524306:NTD524307 OCZ524306:OCZ524307 OMV524306:OMV524307 OWR524306:OWR524307 PGN524306:PGN524307 PQJ524306:PQJ524307 QAF524306:QAF524307 QKB524306:QKB524307 QTX524306:QTX524307 RDT524306:RDT524307 RNP524306:RNP524307 RXL524306:RXL524307 SHH524306:SHH524307 SRD524306:SRD524307 TAZ524306:TAZ524307 TKV524306:TKV524307 TUR524306:TUR524307 UEN524306:UEN524307 UOJ524306:UOJ524307 UYF524306:UYF524307 VIB524306:VIB524307 VRX524306:VRX524307 WBT524306:WBT524307 WLP524306:WLP524307 WVL524306:WVL524307 D589842:D589843 IZ589842:IZ589843 SV589842:SV589843 ACR589842:ACR589843 AMN589842:AMN589843 AWJ589842:AWJ589843 BGF589842:BGF589843 BQB589842:BQB589843 BZX589842:BZX589843 CJT589842:CJT589843 CTP589842:CTP589843 DDL589842:DDL589843 DNH589842:DNH589843 DXD589842:DXD589843 EGZ589842:EGZ589843 EQV589842:EQV589843 FAR589842:FAR589843 FKN589842:FKN589843 FUJ589842:FUJ589843 GEF589842:GEF589843 GOB589842:GOB589843 GXX589842:GXX589843 HHT589842:HHT589843 HRP589842:HRP589843 IBL589842:IBL589843 ILH589842:ILH589843 IVD589842:IVD589843 JEZ589842:JEZ589843 JOV589842:JOV589843 JYR589842:JYR589843 KIN589842:KIN589843 KSJ589842:KSJ589843 LCF589842:LCF589843 LMB589842:LMB589843 LVX589842:LVX589843 MFT589842:MFT589843 MPP589842:MPP589843 MZL589842:MZL589843 NJH589842:NJH589843 NTD589842:NTD589843 OCZ589842:OCZ589843 OMV589842:OMV589843 OWR589842:OWR589843 PGN589842:PGN589843 PQJ589842:PQJ589843 QAF589842:QAF589843 QKB589842:QKB589843 QTX589842:QTX589843 RDT589842:RDT589843 RNP589842:RNP589843 RXL589842:RXL589843 SHH589842:SHH589843 SRD589842:SRD589843 TAZ589842:TAZ589843 TKV589842:TKV589843 TUR589842:TUR589843 UEN589842:UEN589843 UOJ589842:UOJ589843 UYF589842:UYF589843 VIB589842:VIB589843 VRX589842:VRX589843 WBT589842:WBT589843 WLP589842:WLP589843 WVL589842:WVL589843 D655378:D655379 IZ655378:IZ655379 SV655378:SV655379 ACR655378:ACR655379 AMN655378:AMN655379 AWJ655378:AWJ655379 BGF655378:BGF655379 BQB655378:BQB655379 BZX655378:BZX655379 CJT655378:CJT655379 CTP655378:CTP655379 DDL655378:DDL655379 DNH655378:DNH655379 DXD655378:DXD655379 EGZ655378:EGZ655379 EQV655378:EQV655379 FAR655378:FAR655379 FKN655378:FKN655379 FUJ655378:FUJ655379 GEF655378:GEF655379 GOB655378:GOB655379 GXX655378:GXX655379 HHT655378:HHT655379 HRP655378:HRP655379 IBL655378:IBL655379 ILH655378:ILH655379 IVD655378:IVD655379 JEZ655378:JEZ655379 JOV655378:JOV655379 JYR655378:JYR655379 KIN655378:KIN655379 KSJ655378:KSJ655379 LCF655378:LCF655379 LMB655378:LMB655379 LVX655378:LVX655379 MFT655378:MFT655379 MPP655378:MPP655379 MZL655378:MZL655379 NJH655378:NJH655379 NTD655378:NTD655379 OCZ655378:OCZ655379 OMV655378:OMV655379 OWR655378:OWR655379 PGN655378:PGN655379 PQJ655378:PQJ655379 QAF655378:QAF655379 QKB655378:QKB655379 QTX655378:QTX655379 RDT655378:RDT655379 RNP655378:RNP655379 RXL655378:RXL655379 SHH655378:SHH655379 SRD655378:SRD655379 TAZ655378:TAZ655379 TKV655378:TKV655379 TUR655378:TUR655379 UEN655378:UEN655379 UOJ655378:UOJ655379 UYF655378:UYF655379 VIB655378:VIB655379 VRX655378:VRX655379 WBT655378:WBT655379 WLP655378:WLP655379 WVL655378:WVL655379 D720914:D720915 IZ720914:IZ720915 SV720914:SV720915 ACR720914:ACR720915 AMN720914:AMN720915 AWJ720914:AWJ720915 BGF720914:BGF720915 BQB720914:BQB720915 BZX720914:BZX720915 CJT720914:CJT720915 CTP720914:CTP720915 DDL720914:DDL720915 DNH720914:DNH720915 DXD720914:DXD720915 EGZ720914:EGZ720915 EQV720914:EQV720915 FAR720914:FAR720915 FKN720914:FKN720915 FUJ720914:FUJ720915 GEF720914:GEF720915 GOB720914:GOB720915 GXX720914:GXX720915 HHT720914:HHT720915 HRP720914:HRP720915 IBL720914:IBL720915 ILH720914:ILH720915 IVD720914:IVD720915 JEZ720914:JEZ720915 JOV720914:JOV720915 JYR720914:JYR720915 KIN720914:KIN720915 KSJ720914:KSJ720915 LCF720914:LCF720915 LMB720914:LMB720915 LVX720914:LVX720915 MFT720914:MFT720915 MPP720914:MPP720915 MZL720914:MZL720915 NJH720914:NJH720915 NTD720914:NTD720915 OCZ720914:OCZ720915 OMV720914:OMV720915 OWR720914:OWR720915 PGN720914:PGN720915 PQJ720914:PQJ720915 QAF720914:QAF720915 QKB720914:QKB720915 QTX720914:QTX720915 RDT720914:RDT720915 RNP720914:RNP720915 RXL720914:RXL720915 SHH720914:SHH720915 SRD720914:SRD720915 TAZ720914:TAZ720915 TKV720914:TKV720915 TUR720914:TUR720915 UEN720914:UEN720915 UOJ720914:UOJ720915 UYF720914:UYF720915 VIB720914:VIB720915 VRX720914:VRX720915 WBT720914:WBT720915 WLP720914:WLP720915 WVL720914:WVL720915 D786450:D786451 IZ786450:IZ786451 SV786450:SV786451 ACR786450:ACR786451 AMN786450:AMN786451 AWJ786450:AWJ786451 BGF786450:BGF786451 BQB786450:BQB786451 BZX786450:BZX786451 CJT786450:CJT786451 CTP786450:CTP786451 DDL786450:DDL786451 DNH786450:DNH786451 DXD786450:DXD786451 EGZ786450:EGZ786451 EQV786450:EQV786451 FAR786450:FAR786451 FKN786450:FKN786451 FUJ786450:FUJ786451 GEF786450:GEF786451 GOB786450:GOB786451 GXX786450:GXX786451 HHT786450:HHT786451 HRP786450:HRP786451 IBL786450:IBL786451 ILH786450:ILH786451 IVD786450:IVD786451 JEZ786450:JEZ786451 JOV786450:JOV786451 JYR786450:JYR786451 KIN786450:KIN786451 KSJ786450:KSJ786451 LCF786450:LCF786451 LMB786450:LMB786451 LVX786450:LVX786451 MFT786450:MFT786451 MPP786450:MPP786451 MZL786450:MZL786451 NJH786450:NJH786451 NTD786450:NTD786451 OCZ786450:OCZ786451 OMV786450:OMV786451 OWR786450:OWR786451 PGN786450:PGN786451 PQJ786450:PQJ786451 QAF786450:QAF786451 QKB786450:QKB786451 QTX786450:QTX786451 RDT786450:RDT786451 RNP786450:RNP786451 RXL786450:RXL786451 SHH786450:SHH786451 SRD786450:SRD786451 TAZ786450:TAZ786451 TKV786450:TKV786451 TUR786450:TUR786451 UEN786450:UEN786451 UOJ786450:UOJ786451 UYF786450:UYF786451 VIB786450:VIB786451 VRX786450:VRX786451 WBT786450:WBT786451 WLP786450:WLP786451 WVL786450:WVL786451 D851986:D851987 IZ851986:IZ851987 SV851986:SV851987 ACR851986:ACR851987 AMN851986:AMN851987 AWJ851986:AWJ851987 BGF851986:BGF851987 BQB851986:BQB851987 BZX851986:BZX851987 CJT851986:CJT851987 CTP851986:CTP851987 DDL851986:DDL851987 DNH851986:DNH851987 DXD851986:DXD851987 EGZ851986:EGZ851987 EQV851986:EQV851987 FAR851986:FAR851987 FKN851986:FKN851987 FUJ851986:FUJ851987 GEF851986:GEF851987 GOB851986:GOB851987 GXX851986:GXX851987 HHT851986:HHT851987 HRP851986:HRP851987 IBL851986:IBL851987 ILH851986:ILH851987 IVD851986:IVD851987 JEZ851986:JEZ851987 JOV851986:JOV851987 JYR851986:JYR851987 KIN851986:KIN851987 KSJ851986:KSJ851987 LCF851986:LCF851987 LMB851986:LMB851987 LVX851986:LVX851987 MFT851986:MFT851987 MPP851986:MPP851987 MZL851986:MZL851987 NJH851986:NJH851987 NTD851986:NTD851987 OCZ851986:OCZ851987 OMV851986:OMV851987 OWR851986:OWR851987 PGN851986:PGN851987 PQJ851986:PQJ851987 QAF851986:QAF851987 QKB851986:QKB851987 QTX851986:QTX851987 RDT851986:RDT851987 RNP851986:RNP851987 RXL851986:RXL851987 SHH851986:SHH851987 SRD851986:SRD851987 TAZ851986:TAZ851987 TKV851986:TKV851987 TUR851986:TUR851987 UEN851986:UEN851987 UOJ851986:UOJ851987 UYF851986:UYF851987 VIB851986:VIB851987 VRX851986:VRX851987 WBT851986:WBT851987 WLP851986:WLP851987 WVL851986:WVL851987 D917522:D917523 IZ917522:IZ917523 SV917522:SV917523 ACR917522:ACR917523 AMN917522:AMN917523 AWJ917522:AWJ917523 BGF917522:BGF917523 BQB917522:BQB917523 BZX917522:BZX917523 CJT917522:CJT917523 CTP917522:CTP917523 DDL917522:DDL917523 DNH917522:DNH917523 DXD917522:DXD917523 EGZ917522:EGZ917523 EQV917522:EQV917523 FAR917522:FAR917523 FKN917522:FKN917523 FUJ917522:FUJ917523 GEF917522:GEF917523 GOB917522:GOB917523 GXX917522:GXX917523 HHT917522:HHT917523 HRP917522:HRP917523 IBL917522:IBL917523 ILH917522:ILH917523 IVD917522:IVD917523 JEZ917522:JEZ917523 JOV917522:JOV917523 JYR917522:JYR917523 KIN917522:KIN917523 KSJ917522:KSJ917523 LCF917522:LCF917523 LMB917522:LMB917523 LVX917522:LVX917523 MFT917522:MFT917523 MPP917522:MPP917523 MZL917522:MZL917523 NJH917522:NJH917523 NTD917522:NTD917523 OCZ917522:OCZ917523 OMV917522:OMV917523 OWR917522:OWR917523 PGN917522:PGN917523 PQJ917522:PQJ917523 QAF917522:QAF917523 QKB917522:QKB917523 QTX917522:QTX917523 RDT917522:RDT917523 RNP917522:RNP917523 RXL917522:RXL917523 SHH917522:SHH917523 SRD917522:SRD917523 TAZ917522:TAZ917523 TKV917522:TKV917523 TUR917522:TUR917523 UEN917522:UEN917523 UOJ917522:UOJ917523 UYF917522:UYF917523 VIB917522:VIB917523 VRX917522:VRX917523 WBT917522:WBT917523 WLP917522:WLP917523 WVL917522:WVL917523 D983058:D983059 IZ983058:IZ983059 SV983058:SV983059 ACR983058:ACR983059 AMN983058:AMN983059 AWJ983058:AWJ983059 BGF983058:BGF983059 BQB983058:BQB983059 BZX983058:BZX983059 CJT983058:CJT983059 CTP983058:CTP983059 DDL983058:DDL983059 DNH983058:DNH983059 DXD983058:DXD983059 EGZ983058:EGZ983059 EQV983058:EQV983059 FAR983058:FAR983059 FKN983058:FKN983059 FUJ983058:FUJ983059 GEF983058:GEF983059 GOB983058:GOB983059 GXX983058:GXX983059 HHT983058:HHT983059 HRP983058:HRP983059 IBL983058:IBL983059 ILH983058:ILH983059 IVD983058:IVD983059 JEZ983058:JEZ983059 JOV983058:JOV983059 JYR983058:JYR983059 KIN983058:KIN983059 KSJ983058:KSJ983059 LCF983058:LCF983059 LMB983058:LMB983059 LVX983058:LVX983059 MFT983058:MFT983059 MPP983058:MPP983059 MZL983058:MZL983059 NJH983058:NJH983059 NTD983058:NTD983059 OCZ983058:OCZ983059 OMV983058:OMV983059 OWR983058:OWR983059 PGN983058:PGN983059 PQJ983058:PQJ983059 QAF983058:QAF983059 QKB983058:QKB983059 QTX983058:QTX983059 RDT983058:RDT983059 RNP983058:RNP983059 RXL983058:RXL983059 SHH983058:SHH983059 SRD983058:SRD983059 TAZ983058:TAZ983059 TKV983058:TKV983059 TUR983058:TUR983059 UEN983058:UEN983059 UOJ983058:UOJ983059 UYF983058:UYF983059 VIB983058:VIB983059 VRX983058:VRX983059 WBT983058:WBT983059 WLP983058:WLP983059 WVL983058:WVL983059" xr:uid="{00000000-0002-0000-0200-000000000000}">
      <formula1>#REF!</formula1>
    </dataValidation>
    <dataValidation type="list" allowBlank="1" showInputMessage="1" showErrorMessage="1" promptTitle="形式記号" sqref="D65550:D65553 IZ65550:IZ65553 SV65550:SV65553 ACR65550:ACR65553 AMN65550:AMN65553 AWJ65550:AWJ65553 BGF65550:BGF65553 BQB65550:BQB65553 BZX65550:BZX65553 CJT65550:CJT65553 CTP65550:CTP65553 DDL65550:DDL65553 DNH65550:DNH65553 DXD65550:DXD65553 EGZ65550:EGZ65553 EQV65550:EQV65553 FAR65550:FAR65553 FKN65550:FKN65553 FUJ65550:FUJ65553 GEF65550:GEF65553 GOB65550:GOB65553 GXX65550:GXX65553 HHT65550:HHT65553 HRP65550:HRP65553 IBL65550:IBL65553 ILH65550:ILH65553 IVD65550:IVD65553 JEZ65550:JEZ65553 JOV65550:JOV65553 JYR65550:JYR65553 KIN65550:KIN65553 KSJ65550:KSJ65553 LCF65550:LCF65553 LMB65550:LMB65553 LVX65550:LVX65553 MFT65550:MFT65553 MPP65550:MPP65553 MZL65550:MZL65553 NJH65550:NJH65553 NTD65550:NTD65553 OCZ65550:OCZ65553 OMV65550:OMV65553 OWR65550:OWR65553 PGN65550:PGN65553 PQJ65550:PQJ65553 QAF65550:QAF65553 QKB65550:QKB65553 QTX65550:QTX65553 RDT65550:RDT65553 RNP65550:RNP65553 RXL65550:RXL65553 SHH65550:SHH65553 SRD65550:SRD65553 TAZ65550:TAZ65553 TKV65550:TKV65553 TUR65550:TUR65553 UEN65550:UEN65553 UOJ65550:UOJ65553 UYF65550:UYF65553 VIB65550:VIB65553 VRX65550:VRX65553 WBT65550:WBT65553 WLP65550:WLP65553 WVL65550:WVL65553 D131086:D131089 IZ131086:IZ131089 SV131086:SV131089 ACR131086:ACR131089 AMN131086:AMN131089 AWJ131086:AWJ131089 BGF131086:BGF131089 BQB131086:BQB131089 BZX131086:BZX131089 CJT131086:CJT131089 CTP131086:CTP131089 DDL131086:DDL131089 DNH131086:DNH131089 DXD131086:DXD131089 EGZ131086:EGZ131089 EQV131086:EQV131089 FAR131086:FAR131089 FKN131086:FKN131089 FUJ131086:FUJ131089 GEF131086:GEF131089 GOB131086:GOB131089 GXX131086:GXX131089 HHT131086:HHT131089 HRP131086:HRP131089 IBL131086:IBL131089 ILH131086:ILH131089 IVD131086:IVD131089 JEZ131086:JEZ131089 JOV131086:JOV131089 JYR131086:JYR131089 KIN131086:KIN131089 KSJ131086:KSJ131089 LCF131086:LCF131089 LMB131086:LMB131089 LVX131086:LVX131089 MFT131086:MFT131089 MPP131086:MPP131089 MZL131086:MZL131089 NJH131086:NJH131089 NTD131086:NTD131089 OCZ131086:OCZ131089 OMV131086:OMV131089 OWR131086:OWR131089 PGN131086:PGN131089 PQJ131086:PQJ131089 QAF131086:QAF131089 QKB131086:QKB131089 QTX131086:QTX131089 RDT131086:RDT131089 RNP131086:RNP131089 RXL131086:RXL131089 SHH131086:SHH131089 SRD131086:SRD131089 TAZ131086:TAZ131089 TKV131086:TKV131089 TUR131086:TUR131089 UEN131086:UEN131089 UOJ131086:UOJ131089 UYF131086:UYF131089 VIB131086:VIB131089 VRX131086:VRX131089 WBT131086:WBT131089 WLP131086:WLP131089 WVL131086:WVL131089 D196622:D196625 IZ196622:IZ196625 SV196622:SV196625 ACR196622:ACR196625 AMN196622:AMN196625 AWJ196622:AWJ196625 BGF196622:BGF196625 BQB196622:BQB196625 BZX196622:BZX196625 CJT196622:CJT196625 CTP196622:CTP196625 DDL196622:DDL196625 DNH196622:DNH196625 DXD196622:DXD196625 EGZ196622:EGZ196625 EQV196622:EQV196625 FAR196622:FAR196625 FKN196622:FKN196625 FUJ196622:FUJ196625 GEF196622:GEF196625 GOB196622:GOB196625 GXX196622:GXX196625 HHT196622:HHT196625 HRP196622:HRP196625 IBL196622:IBL196625 ILH196622:ILH196625 IVD196622:IVD196625 JEZ196622:JEZ196625 JOV196622:JOV196625 JYR196622:JYR196625 KIN196622:KIN196625 KSJ196622:KSJ196625 LCF196622:LCF196625 LMB196622:LMB196625 LVX196622:LVX196625 MFT196622:MFT196625 MPP196622:MPP196625 MZL196622:MZL196625 NJH196622:NJH196625 NTD196622:NTD196625 OCZ196622:OCZ196625 OMV196622:OMV196625 OWR196622:OWR196625 PGN196622:PGN196625 PQJ196622:PQJ196625 QAF196622:QAF196625 QKB196622:QKB196625 QTX196622:QTX196625 RDT196622:RDT196625 RNP196622:RNP196625 RXL196622:RXL196625 SHH196622:SHH196625 SRD196622:SRD196625 TAZ196622:TAZ196625 TKV196622:TKV196625 TUR196622:TUR196625 UEN196622:UEN196625 UOJ196622:UOJ196625 UYF196622:UYF196625 VIB196622:VIB196625 VRX196622:VRX196625 WBT196622:WBT196625 WLP196622:WLP196625 WVL196622:WVL196625 D262158:D262161 IZ262158:IZ262161 SV262158:SV262161 ACR262158:ACR262161 AMN262158:AMN262161 AWJ262158:AWJ262161 BGF262158:BGF262161 BQB262158:BQB262161 BZX262158:BZX262161 CJT262158:CJT262161 CTP262158:CTP262161 DDL262158:DDL262161 DNH262158:DNH262161 DXD262158:DXD262161 EGZ262158:EGZ262161 EQV262158:EQV262161 FAR262158:FAR262161 FKN262158:FKN262161 FUJ262158:FUJ262161 GEF262158:GEF262161 GOB262158:GOB262161 GXX262158:GXX262161 HHT262158:HHT262161 HRP262158:HRP262161 IBL262158:IBL262161 ILH262158:ILH262161 IVD262158:IVD262161 JEZ262158:JEZ262161 JOV262158:JOV262161 JYR262158:JYR262161 KIN262158:KIN262161 KSJ262158:KSJ262161 LCF262158:LCF262161 LMB262158:LMB262161 LVX262158:LVX262161 MFT262158:MFT262161 MPP262158:MPP262161 MZL262158:MZL262161 NJH262158:NJH262161 NTD262158:NTD262161 OCZ262158:OCZ262161 OMV262158:OMV262161 OWR262158:OWR262161 PGN262158:PGN262161 PQJ262158:PQJ262161 QAF262158:QAF262161 QKB262158:QKB262161 QTX262158:QTX262161 RDT262158:RDT262161 RNP262158:RNP262161 RXL262158:RXL262161 SHH262158:SHH262161 SRD262158:SRD262161 TAZ262158:TAZ262161 TKV262158:TKV262161 TUR262158:TUR262161 UEN262158:UEN262161 UOJ262158:UOJ262161 UYF262158:UYF262161 VIB262158:VIB262161 VRX262158:VRX262161 WBT262158:WBT262161 WLP262158:WLP262161 WVL262158:WVL262161 D327694:D327697 IZ327694:IZ327697 SV327694:SV327697 ACR327694:ACR327697 AMN327694:AMN327697 AWJ327694:AWJ327697 BGF327694:BGF327697 BQB327694:BQB327697 BZX327694:BZX327697 CJT327694:CJT327697 CTP327694:CTP327697 DDL327694:DDL327697 DNH327694:DNH327697 DXD327694:DXD327697 EGZ327694:EGZ327697 EQV327694:EQV327697 FAR327694:FAR327697 FKN327694:FKN327697 FUJ327694:FUJ327697 GEF327694:GEF327697 GOB327694:GOB327697 GXX327694:GXX327697 HHT327694:HHT327697 HRP327694:HRP327697 IBL327694:IBL327697 ILH327694:ILH327697 IVD327694:IVD327697 JEZ327694:JEZ327697 JOV327694:JOV327697 JYR327694:JYR327697 KIN327694:KIN327697 KSJ327694:KSJ327697 LCF327694:LCF327697 LMB327694:LMB327697 LVX327694:LVX327697 MFT327694:MFT327697 MPP327694:MPP327697 MZL327694:MZL327697 NJH327694:NJH327697 NTD327694:NTD327697 OCZ327694:OCZ327697 OMV327694:OMV327697 OWR327694:OWR327697 PGN327694:PGN327697 PQJ327694:PQJ327697 QAF327694:QAF327697 QKB327694:QKB327697 QTX327694:QTX327697 RDT327694:RDT327697 RNP327694:RNP327697 RXL327694:RXL327697 SHH327694:SHH327697 SRD327694:SRD327697 TAZ327694:TAZ327697 TKV327694:TKV327697 TUR327694:TUR327697 UEN327694:UEN327697 UOJ327694:UOJ327697 UYF327694:UYF327697 VIB327694:VIB327697 VRX327694:VRX327697 WBT327694:WBT327697 WLP327694:WLP327697 WVL327694:WVL327697 D393230:D393233 IZ393230:IZ393233 SV393230:SV393233 ACR393230:ACR393233 AMN393230:AMN393233 AWJ393230:AWJ393233 BGF393230:BGF393233 BQB393230:BQB393233 BZX393230:BZX393233 CJT393230:CJT393233 CTP393230:CTP393233 DDL393230:DDL393233 DNH393230:DNH393233 DXD393230:DXD393233 EGZ393230:EGZ393233 EQV393230:EQV393233 FAR393230:FAR393233 FKN393230:FKN393233 FUJ393230:FUJ393233 GEF393230:GEF393233 GOB393230:GOB393233 GXX393230:GXX393233 HHT393230:HHT393233 HRP393230:HRP393233 IBL393230:IBL393233 ILH393230:ILH393233 IVD393230:IVD393233 JEZ393230:JEZ393233 JOV393230:JOV393233 JYR393230:JYR393233 KIN393230:KIN393233 KSJ393230:KSJ393233 LCF393230:LCF393233 LMB393230:LMB393233 LVX393230:LVX393233 MFT393230:MFT393233 MPP393230:MPP393233 MZL393230:MZL393233 NJH393230:NJH393233 NTD393230:NTD393233 OCZ393230:OCZ393233 OMV393230:OMV393233 OWR393230:OWR393233 PGN393230:PGN393233 PQJ393230:PQJ393233 QAF393230:QAF393233 QKB393230:QKB393233 QTX393230:QTX393233 RDT393230:RDT393233 RNP393230:RNP393233 RXL393230:RXL393233 SHH393230:SHH393233 SRD393230:SRD393233 TAZ393230:TAZ393233 TKV393230:TKV393233 TUR393230:TUR393233 UEN393230:UEN393233 UOJ393230:UOJ393233 UYF393230:UYF393233 VIB393230:VIB393233 VRX393230:VRX393233 WBT393230:WBT393233 WLP393230:WLP393233 WVL393230:WVL393233 D458766:D458769 IZ458766:IZ458769 SV458766:SV458769 ACR458766:ACR458769 AMN458766:AMN458769 AWJ458766:AWJ458769 BGF458766:BGF458769 BQB458766:BQB458769 BZX458766:BZX458769 CJT458766:CJT458769 CTP458766:CTP458769 DDL458766:DDL458769 DNH458766:DNH458769 DXD458766:DXD458769 EGZ458766:EGZ458769 EQV458766:EQV458769 FAR458766:FAR458769 FKN458766:FKN458769 FUJ458766:FUJ458769 GEF458766:GEF458769 GOB458766:GOB458769 GXX458766:GXX458769 HHT458766:HHT458769 HRP458766:HRP458769 IBL458766:IBL458769 ILH458766:ILH458769 IVD458766:IVD458769 JEZ458766:JEZ458769 JOV458766:JOV458769 JYR458766:JYR458769 KIN458766:KIN458769 KSJ458766:KSJ458769 LCF458766:LCF458769 LMB458766:LMB458769 LVX458766:LVX458769 MFT458766:MFT458769 MPP458766:MPP458769 MZL458766:MZL458769 NJH458766:NJH458769 NTD458766:NTD458769 OCZ458766:OCZ458769 OMV458766:OMV458769 OWR458766:OWR458769 PGN458766:PGN458769 PQJ458766:PQJ458769 QAF458766:QAF458769 QKB458766:QKB458769 QTX458766:QTX458769 RDT458766:RDT458769 RNP458766:RNP458769 RXL458766:RXL458769 SHH458766:SHH458769 SRD458766:SRD458769 TAZ458766:TAZ458769 TKV458766:TKV458769 TUR458766:TUR458769 UEN458766:UEN458769 UOJ458766:UOJ458769 UYF458766:UYF458769 VIB458766:VIB458769 VRX458766:VRX458769 WBT458766:WBT458769 WLP458766:WLP458769 WVL458766:WVL458769 D524302:D524305 IZ524302:IZ524305 SV524302:SV524305 ACR524302:ACR524305 AMN524302:AMN524305 AWJ524302:AWJ524305 BGF524302:BGF524305 BQB524302:BQB524305 BZX524302:BZX524305 CJT524302:CJT524305 CTP524302:CTP524305 DDL524302:DDL524305 DNH524302:DNH524305 DXD524302:DXD524305 EGZ524302:EGZ524305 EQV524302:EQV524305 FAR524302:FAR524305 FKN524302:FKN524305 FUJ524302:FUJ524305 GEF524302:GEF524305 GOB524302:GOB524305 GXX524302:GXX524305 HHT524302:HHT524305 HRP524302:HRP524305 IBL524302:IBL524305 ILH524302:ILH524305 IVD524302:IVD524305 JEZ524302:JEZ524305 JOV524302:JOV524305 JYR524302:JYR524305 KIN524302:KIN524305 KSJ524302:KSJ524305 LCF524302:LCF524305 LMB524302:LMB524305 LVX524302:LVX524305 MFT524302:MFT524305 MPP524302:MPP524305 MZL524302:MZL524305 NJH524302:NJH524305 NTD524302:NTD524305 OCZ524302:OCZ524305 OMV524302:OMV524305 OWR524302:OWR524305 PGN524302:PGN524305 PQJ524302:PQJ524305 QAF524302:QAF524305 QKB524302:QKB524305 QTX524302:QTX524305 RDT524302:RDT524305 RNP524302:RNP524305 RXL524302:RXL524305 SHH524302:SHH524305 SRD524302:SRD524305 TAZ524302:TAZ524305 TKV524302:TKV524305 TUR524302:TUR524305 UEN524302:UEN524305 UOJ524302:UOJ524305 UYF524302:UYF524305 VIB524302:VIB524305 VRX524302:VRX524305 WBT524302:WBT524305 WLP524302:WLP524305 WVL524302:WVL524305 D589838:D589841 IZ589838:IZ589841 SV589838:SV589841 ACR589838:ACR589841 AMN589838:AMN589841 AWJ589838:AWJ589841 BGF589838:BGF589841 BQB589838:BQB589841 BZX589838:BZX589841 CJT589838:CJT589841 CTP589838:CTP589841 DDL589838:DDL589841 DNH589838:DNH589841 DXD589838:DXD589841 EGZ589838:EGZ589841 EQV589838:EQV589841 FAR589838:FAR589841 FKN589838:FKN589841 FUJ589838:FUJ589841 GEF589838:GEF589841 GOB589838:GOB589841 GXX589838:GXX589841 HHT589838:HHT589841 HRP589838:HRP589841 IBL589838:IBL589841 ILH589838:ILH589841 IVD589838:IVD589841 JEZ589838:JEZ589841 JOV589838:JOV589841 JYR589838:JYR589841 KIN589838:KIN589841 KSJ589838:KSJ589841 LCF589838:LCF589841 LMB589838:LMB589841 LVX589838:LVX589841 MFT589838:MFT589841 MPP589838:MPP589841 MZL589838:MZL589841 NJH589838:NJH589841 NTD589838:NTD589841 OCZ589838:OCZ589841 OMV589838:OMV589841 OWR589838:OWR589841 PGN589838:PGN589841 PQJ589838:PQJ589841 QAF589838:QAF589841 QKB589838:QKB589841 QTX589838:QTX589841 RDT589838:RDT589841 RNP589838:RNP589841 RXL589838:RXL589841 SHH589838:SHH589841 SRD589838:SRD589841 TAZ589838:TAZ589841 TKV589838:TKV589841 TUR589838:TUR589841 UEN589838:UEN589841 UOJ589838:UOJ589841 UYF589838:UYF589841 VIB589838:VIB589841 VRX589838:VRX589841 WBT589838:WBT589841 WLP589838:WLP589841 WVL589838:WVL589841 D655374:D655377 IZ655374:IZ655377 SV655374:SV655377 ACR655374:ACR655377 AMN655374:AMN655377 AWJ655374:AWJ655377 BGF655374:BGF655377 BQB655374:BQB655377 BZX655374:BZX655377 CJT655374:CJT655377 CTP655374:CTP655377 DDL655374:DDL655377 DNH655374:DNH655377 DXD655374:DXD655377 EGZ655374:EGZ655377 EQV655374:EQV655377 FAR655374:FAR655377 FKN655374:FKN655377 FUJ655374:FUJ655377 GEF655374:GEF655377 GOB655374:GOB655377 GXX655374:GXX655377 HHT655374:HHT655377 HRP655374:HRP655377 IBL655374:IBL655377 ILH655374:ILH655377 IVD655374:IVD655377 JEZ655374:JEZ655377 JOV655374:JOV655377 JYR655374:JYR655377 KIN655374:KIN655377 KSJ655374:KSJ655377 LCF655374:LCF655377 LMB655374:LMB655377 LVX655374:LVX655377 MFT655374:MFT655377 MPP655374:MPP655377 MZL655374:MZL655377 NJH655374:NJH655377 NTD655374:NTD655377 OCZ655374:OCZ655377 OMV655374:OMV655377 OWR655374:OWR655377 PGN655374:PGN655377 PQJ655374:PQJ655377 QAF655374:QAF655377 QKB655374:QKB655377 QTX655374:QTX655377 RDT655374:RDT655377 RNP655374:RNP655377 RXL655374:RXL655377 SHH655374:SHH655377 SRD655374:SRD655377 TAZ655374:TAZ655377 TKV655374:TKV655377 TUR655374:TUR655377 UEN655374:UEN655377 UOJ655374:UOJ655377 UYF655374:UYF655377 VIB655374:VIB655377 VRX655374:VRX655377 WBT655374:WBT655377 WLP655374:WLP655377 WVL655374:WVL655377 D720910:D720913 IZ720910:IZ720913 SV720910:SV720913 ACR720910:ACR720913 AMN720910:AMN720913 AWJ720910:AWJ720913 BGF720910:BGF720913 BQB720910:BQB720913 BZX720910:BZX720913 CJT720910:CJT720913 CTP720910:CTP720913 DDL720910:DDL720913 DNH720910:DNH720913 DXD720910:DXD720913 EGZ720910:EGZ720913 EQV720910:EQV720913 FAR720910:FAR720913 FKN720910:FKN720913 FUJ720910:FUJ720913 GEF720910:GEF720913 GOB720910:GOB720913 GXX720910:GXX720913 HHT720910:HHT720913 HRP720910:HRP720913 IBL720910:IBL720913 ILH720910:ILH720913 IVD720910:IVD720913 JEZ720910:JEZ720913 JOV720910:JOV720913 JYR720910:JYR720913 KIN720910:KIN720913 KSJ720910:KSJ720913 LCF720910:LCF720913 LMB720910:LMB720913 LVX720910:LVX720913 MFT720910:MFT720913 MPP720910:MPP720913 MZL720910:MZL720913 NJH720910:NJH720913 NTD720910:NTD720913 OCZ720910:OCZ720913 OMV720910:OMV720913 OWR720910:OWR720913 PGN720910:PGN720913 PQJ720910:PQJ720913 QAF720910:QAF720913 QKB720910:QKB720913 QTX720910:QTX720913 RDT720910:RDT720913 RNP720910:RNP720913 RXL720910:RXL720913 SHH720910:SHH720913 SRD720910:SRD720913 TAZ720910:TAZ720913 TKV720910:TKV720913 TUR720910:TUR720913 UEN720910:UEN720913 UOJ720910:UOJ720913 UYF720910:UYF720913 VIB720910:VIB720913 VRX720910:VRX720913 WBT720910:WBT720913 WLP720910:WLP720913 WVL720910:WVL720913 D786446:D786449 IZ786446:IZ786449 SV786446:SV786449 ACR786446:ACR786449 AMN786446:AMN786449 AWJ786446:AWJ786449 BGF786446:BGF786449 BQB786446:BQB786449 BZX786446:BZX786449 CJT786446:CJT786449 CTP786446:CTP786449 DDL786446:DDL786449 DNH786446:DNH786449 DXD786446:DXD786449 EGZ786446:EGZ786449 EQV786446:EQV786449 FAR786446:FAR786449 FKN786446:FKN786449 FUJ786446:FUJ786449 GEF786446:GEF786449 GOB786446:GOB786449 GXX786446:GXX786449 HHT786446:HHT786449 HRP786446:HRP786449 IBL786446:IBL786449 ILH786446:ILH786449 IVD786446:IVD786449 JEZ786446:JEZ786449 JOV786446:JOV786449 JYR786446:JYR786449 KIN786446:KIN786449 KSJ786446:KSJ786449 LCF786446:LCF786449 LMB786446:LMB786449 LVX786446:LVX786449 MFT786446:MFT786449 MPP786446:MPP786449 MZL786446:MZL786449 NJH786446:NJH786449 NTD786446:NTD786449 OCZ786446:OCZ786449 OMV786446:OMV786449 OWR786446:OWR786449 PGN786446:PGN786449 PQJ786446:PQJ786449 QAF786446:QAF786449 QKB786446:QKB786449 QTX786446:QTX786449 RDT786446:RDT786449 RNP786446:RNP786449 RXL786446:RXL786449 SHH786446:SHH786449 SRD786446:SRD786449 TAZ786446:TAZ786449 TKV786446:TKV786449 TUR786446:TUR786449 UEN786446:UEN786449 UOJ786446:UOJ786449 UYF786446:UYF786449 VIB786446:VIB786449 VRX786446:VRX786449 WBT786446:WBT786449 WLP786446:WLP786449 WVL786446:WVL786449 D851982:D851985 IZ851982:IZ851985 SV851982:SV851985 ACR851982:ACR851985 AMN851982:AMN851985 AWJ851982:AWJ851985 BGF851982:BGF851985 BQB851982:BQB851985 BZX851982:BZX851985 CJT851982:CJT851985 CTP851982:CTP851985 DDL851982:DDL851985 DNH851982:DNH851985 DXD851982:DXD851985 EGZ851982:EGZ851985 EQV851982:EQV851985 FAR851982:FAR851985 FKN851982:FKN851985 FUJ851982:FUJ851985 GEF851982:GEF851985 GOB851982:GOB851985 GXX851982:GXX851985 HHT851982:HHT851985 HRP851982:HRP851985 IBL851982:IBL851985 ILH851982:ILH851985 IVD851982:IVD851985 JEZ851982:JEZ851985 JOV851982:JOV851985 JYR851982:JYR851985 KIN851982:KIN851985 KSJ851982:KSJ851985 LCF851982:LCF851985 LMB851982:LMB851985 LVX851982:LVX851985 MFT851982:MFT851985 MPP851982:MPP851985 MZL851982:MZL851985 NJH851982:NJH851985 NTD851982:NTD851985 OCZ851982:OCZ851985 OMV851982:OMV851985 OWR851982:OWR851985 PGN851982:PGN851985 PQJ851982:PQJ851985 QAF851982:QAF851985 QKB851982:QKB851985 QTX851982:QTX851985 RDT851982:RDT851985 RNP851982:RNP851985 RXL851982:RXL851985 SHH851982:SHH851985 SRD851982:SRD851985 TAZ851982:TAZ851985 TKV851982:TKV851985 TUR851982:TUR851985 UEN851982:UEN851985 UOJ851982:UOJ851985 UYF851982:UYF851985 VIB851982:VIB851985 VRX851982:VRX851985 WBT851982:WBT851985 WLP851982:WLP851985 WVL851982:WVL851985 D917518:D917521 IZ917518:IZ917521 SV917518:SV917521 ACR917518:ACR917521 AMN917518:AMN917521 AWJ917518:AWJ917521 BGF917518:BGF917521 BQB917518:BQB917521 BZX917518:BZX917521 CJT917518:CJT917521 CTP917518:CTP917521 DDL917518:DDL917521 DNH917518:DNH917521 DXD917518:DXD917521 EGZ917518:EGZ917521 EQV917518:EQV917521 FAR917518:FAR917521 FKN917518:FKN917521 FUJ917518:FUJ917521 GEF917518:GEF917521 GOB917518:GOB917521 GXX917518:GXX917521 HHT917518:HHT917521 HRP917518:HRP917521 IBL917518:IBL917521 ILH917518:ILH917521 IVD917518:IVD917521 JEZ917518:JEZ917521 JOV917518:JOV917521 JYR917518:JYR917521 KIN917518:KIN917521 KSJ917518:KSJ917521 LCF917518:LCF917521 LMB917518:LMB917521 LVX917518:LVX917521 MFT917518:MFT917521 MPP917518:MPP917521 MZL917518:MZL917521 NJH917518:NJH917521 NTD917518:NTD917521 OCZ917518:OCZ917521 OMV917518:OMV917521 OWR917518:OWR917521 PGN917518:PGN917521 PQJ917518:PQJ917521 QAF917518:QAF917521 QKB917518:QKB917521 QTX917518:QTX917521 RDT917518:RDT917521 RNP917518:RNP917521 RXL917518:RXL917521 SHH917518:SHH917521 SRD917518:SRD917521 TAZ917518:TAZ917521 TKV917518:TKV917521 TUR917518:TUR917521 UEN917518:UEN917521 UOJ917518:UOJ917521 UYF917518:UYF917521 VIB917518:VIB917521 VRX917518:VRX917521 WBT917518:WBT917521 WLP917518:WLP917521 WVL917518:WVL917521 D983054:D983057 IZ983054:IZ983057 SV983054:SV983057 ACR983054:ACR983057 AMN983054:AMN983057 AWJ983054:AWJ983057 BGF983054:BGF983057 BQB983054:BQB983057 BZX983054:BZX983057 CJT983054:CJT983057 CTP983054:CTP983057 DDL983054:DDL983057 DNH983054:DNH983057 DXD983054:DXD983057 EGZ983054:EGZ983057 EQV983054:EQV983057 FAR983054:FAR983057 FKN983054:FKN983057 FUJ983054:FUJ983057 GEF983054:GEF983057 GOB983054:GOB983057 GXX983054:GXX983057 HHT983054:HHT983057 HRP983054:HRP983057 IBL983054:IBL983057 ILH983054:ILH983057 IVD983054:IVD983057 JEZ983054:JEZ983057 JOV983054:JOV983057 JYR983054:JYR983057 KIN983054:KIN983057 KSJ983054:KSJ983057 LCF983054:LCF983057 LMB983054:LMB983057 LVX983054:LVX983057 MFT983054:MFT983057 MPP983054:MPP983057 MZL983054:MZL983057 NJH983054:NJH983057 NTD983054:NTD983057 OCZ983054:OCZ983057 OMV983054:OMV983057 OWR983054:OWR983057 PGN983054:PGN983057 PQJ983054:PQJ983057 QAF983054:QAF983057 QKB983054:QKB983057 QTX983054:QTX983057 RDT983054:RDT983057 RNP983054:RNP983057 RXL983054:RXL983057 SHH983054:SHH983057 SRD983054:SRD983057 TAZ983054:TAZ983057 TKV983054:TKV983057 TUR983054:TUR983057 UEN983054:UEN983057 UOJ983054:UOJ983057 UYF983054:UYF983057 VIB983054:VIB983057 VRX983054:VRX983057 WBT983054:WBT983057 WLP983054:WLP983057 WVL983054:WVL983057" xr:uid="{00000000-0002-0000-0200-000001000000}">
      <formula1>#REF!</formula1>
    </dataValidation>
    <dataValidation type="list" allowBlank="1" showInputMessage="1" showErrorMessage="1" promptTitle="形式記号" prompt="J-1=歩道なし_x000a_J-2=歩道あり" sqref="D65548:D65549 IZ65548:IZ65549 SV65548:SV65549 ACR65548:ACR65549 AMN65548:AMN65549 AWJ65548:AWJ65549 BGF65548:BGF65549 BQB65548:BQB65549 BZX65548:BZX65549 CJT65548:CJT65549 CTP65548:CTP65549 DDL65548:DDL65549 DNH65548:DNH65549 DXD65548:DXD65549 EGZ65548:EGZ65549 EQV65548:EQV65549 FAR65548:FAR65549 FKN65548:FKN65549 FUJ65548:FUJ65549 GEF65548:GEF65549 GOB65548:GOB65549 GXX65548:GXX65549 HHT65548:HHT65549 HRP65548:HRP65549 IBL65548:IBL65549 ILH65548:ILH65549 IVD65548:IVD65549 JEZ65548:JEZ65549 JOV65548:JOV65549 JYR65548:JYR65549 KIN65548:KIN65549 KSJ65548:KSJ65549 LCF65548:LCF65549 LMB65548:LMB65549 LVX65548:LVX65549 MFT65548:MFT65549 MPP65548:MPP65549 MZL65548:MZL65549 NJH65548:NJH65549 NTD65548:NTD65549 OCZ65548:OCZ65549 OMV65548:OMV65549 OWR65548:OWR65549 PGN65548:PGN65549 PQJ65548:PQJ65549 QAF65548:QAF65549 QKB65548:QKB65549 QTX65548:QTX65549 RDT65548:RDT65549 RNP65548:RNP65549 RXL65548:RXL65549 SHH65548:SHH65549 SRD65548:SRD65549 TAZ65548:TAZ65549 TKV65548:TKV65549 TUR65548:TUR65549 UEN65548:UEN65549 UOJ65548:UOJ65549 UYF65548:UYF65549 VIB65548:VIB65549 VRX65548:VRX65549 WBT65548:WBT65549 WLP65548:WLP65549 WVL65548:WVL65549 D131084:D131085 IZ131084:IZ131085 SV131084:SV131085 ACR131084:ACR131085 AMN131084:AMN131085 AWJ131084:AWJ131085 BGF131084:BGF131085 BQB131084:BQB131085 BZX131084:BZX131085 CJT131084:CJT131085 CTP131084:CTP131085 DDL131084:DDL131085 DNH131084:DNH131085 DXD131084:DXD131085 EGZ131084:EGZ131085 EQV131084:EQV131085 FAR131084:FAR131085 FKN131084:FKN131085 FUJ131084:FUJ131085 GEF131084:GEF131085 GOB131084:GOB131085 GXX131084:GXX131085 HHT131084:HHT131085 HRP131084:HRP131085 IBL131084:IBL131085 ILH131084:ILH131085 IVD131084:IVD131085 JEZ131084:JEZ131085 JOV131084:JOV131085 JYR131084:JYR131085 KIN131084:KIN131085 KSJ131084:KSJ131085 LCF131084:LCF131085 LMB131084:LMB131085 LVX131084:LVX131085 MFT131084:MFT131085 MPP131084:MPP131085 MZL131084:MZL131085 NJH131084:NJH131085 NTD131084:NTD131085 OCZ131084:OCZ131085 OMV131084:OMV131085 OWR131084:OWR131085 PGN131084:PGN131085 PQJ131084:PQJ131085 QAF131084:QAF131085 QKB131084:QKB131085 QTX131084:QTX131085 RDT131084:RDT131085 RNP131084:RNP131085 RXL131084:RXL131085 SHH131084:SHH131085 SRD131084:SRD131085 TAZ131084:TAZ131085 TKV131084:TKV131085 TUR131084:TUR131085 UEN131084:UEN131085 UOJ131084:UOJ131085 UYF131084:UYF131085 VIB131084:VIB131085 VRX131084:VRX131085 WBT131084:WBT131085 WLP131084:WLP131085 WVL131084:WVL131085 D196620:D196621 IZ196620:IZ196621 SV196620:SV196621 ACR196620:ACR196621 AMN196620:AMN196621 AWJ196620:AWJ196621 BGF196620:BGF196621 BQB196620:BQB196621 BZX196620:BZX196621 CJT196620:CJT196621 CTP196620:CTP196621 DDL196620:DDL196621 DNH196620:DNH196621 DXD196620:DXD196621 EGZ196620:EGZ196621 EQV196620:EQV196621 FAR196620:FAR196621 FKN196620:FKN196621 FUJ196620:FUJ196621 GEF196620:GEF196621 GOB196620:GOB196621 GXX196620:GXX196621 HHT196620:HHT196621 HRP196620:HRP196621 IBL196620:IBL196621 ILH196620:ILH196621 IVD196620:IVD196621 JEZ196620:JEZ196621 JOV196620:JOV196621 JYR196620:JYR196621 KIN196620:KIN196621 KSJ196620:KSJ196621 LCF196620:LCF196621 LMB196620:LMB196621 LVX196620:LVX196621 MFT196620:MFT196621 MPP196620:MPP196621 MZL196620:MZL196621 NJH196620:NJH196621 NTD196620:NTD196621 OCZ196620:OCZ196621 OMV196620:OMV196621 OWR196620:OWR196621 PGN196620:PGN196621 PQJ196620:PQJ196621 QAF196620:QAF196621 QKB196620:QKB196621 QTX196620:QTX196621 RDT196620:RDT196621 RNP196620:RNP196621 RXL196620:RXL196621 SHH196620:SHH196621 SRD196620:SRD196621 TAZ196620:TAZ196621 TKV196620:TKV196621 TUR196620:TUR196621 UEN196620:UEN196621 UOJ196620:UOJ196621 UYF196620:UYF196621 VIB196620:VIB196621 VRX196620:VRX196621 WBT196620:WBT196621 WLP196620:WLP196621 WVL196620:WVL196621 D262156:D262157 IZ262156:IZ262157 SV262156:SV262157 ACR262156:ACR262157 AMN262156:AMN262157 AWJ262156:AWJ262157 BGF262156:BGF262157 BQB262156:BQB262157 BZX262156:BZX262157 CJT262156:CJT262157 CTP262156:CTP262157 DDL262156:DDL262157 DNH262156:DNH262157 DXD262156:DXD262157 EGZ262156:EGZ262157 EQV262156:EQV262157 FAR262156:FAR262157 FKN262156:FKN262157 FUJ262156:FUJ262157 GEF262156:GEF262157 GOB262156:GOB262157 GXX262156:GXX262157 HHT262156:HHT262157 HRP262156:HRP262157 IBL262156:IBL262157 ILH262156:ILH262157 IVD262156:IVD262157 JEZ262156:JEZ262157 JOV262156:JOV262157 JYR262156:JYR262157 KIN262156:KIN262157 KSJ262156:KSJ262157 LCF262156:LCF262157 LMB262156:LMB262157 LVX262156:LVX262157 MFT262156:MFT262157 MPP262156:MPP262157 MZL262156:MZL262157 NJH262156:NJH262157 NTD262156:NTD262157 OCZ262156:OCZ262157 OMV262156:OMV262157 OWR262156:OWR262157 PGN262156:PGN262157 PQJ262156:PQJ262157 QAF262156:QAF262157 QKB262156:QKB262157 QTX262156:QTX262157 RDT262156:RDT262157 RNP262156:RNP262157 RXL262156:RXL262157 SHH262156:SHH262157 SRD262156:SRD262157 TAZ262156:TAZ262157 TKV262156:TKV262157 TUR262156:TUR262157 UEN262156:UEN262157 UOJ262156:UOJ262157 UYF262156:UYF262157 VIB262156:VIB262157 VRX262156:VRX262157 WBT262156:WBT262157 WLP262156:WLP262157 WVL262156:WVL262157 D327692:D327693 IZ327692:IZ327693 SV327692:SV327693 ACR327692:ACR327693 AMN327692:AMN327693 AWJ327692:AWJ327693 BGF327692:BGF327693 BQB327692:BQB327693 BZX327692:BZX327693 CJT327692:CJT327693 CTP327692:CTP327693 DDL327692:DDL327693 DNH327692:DNH327693 DXD327692:DXD327693 EGZ327692:EGZ327693 EQV327692:EQV327693 FAR327692:FAR327693 FKN327692:FKN327693 FUJ327692:FUJ327693 GEF327692:GEF327693 GOB327692:GOB327693 GXX327692:GXX327693 HHT327692:HHT327693 HRP327692:HRP327693 IBL327692:IBL327693 ILH327692:ILH327693 IVD327692:IVD327693 JEZ327692:JEZ327693 JOV327692:JOV327693 JYR327692:JYR327693 KIN327692:KIN327693 KSJ327692:KSJ327693 LCF327692:LCF327693 LMB327692:LMB327693 LVX327692:LVX327693 MFT327692:MFT327693 MPP327692:MPP327693 MZL327692:MZL327693 NJH327692:NJH327693 NTD327692:NTD327693 OCZ327692:OCZ327693 OMV327692:OMV327693 OWR327692:OWR327693 PGN327692:PGN327693 PQJ327692:PQJ327693 QAF327692:QAF327693 QKB327692:QKB327693 QTX327692:QTX327693 RDT327692:RDT327693 RNP327692:RNP327693 RXL327692:RXL327693 SHH327692:SHH327693 SRD327692:SRD327693 TAZ327692:TAZ327693 TKV327692:TKV327693 TUR327692:TUR327693 UEN327692:UEN327693 UOJ327692:UOJ327693 UYF327692:UYF327693 VIB327692:VIB327693 VRX327692:VRX327693 WBT327692:WBT327693 WLP327692:WLP327693 WVL327692:WVL327693 D393228:D393229 IZ393228:IZ393229 SV393228:SV393229 ACR393228:ACR393229 AMN393228:AMN393229 AWJ393228:AWJ393229 BGF393228:BGF393229 BQB393228:BQB393229 BZX393228:BZX393229 CJT393228:CJT393229 CTP393228:CTP393229 DDL393228:DDL393229 DNH393228:DNH393229 DXD393228:DXD393229 EGZ393228:EGZ393229 EQV393228:EQV393229 FAR393228:FAR393229 FKN393228:FKN393229 FUJ393228:FUJ393229 GEF393228:GEF393229 GOB393228:GOB393229 GXX393228:GXX393229 HHT393228:HHT393229 HRP393228:HRP393229 IBL393228:IBL393229 ILH393228:ILH393229 IVD393228:IVD393229 JEZ393228:JEZ393229 JOV393228:JOV393229 JYR393228:JYR393229 KIN393228:KIN393229 KSJ393228:KSJ393229 LCF393228:LCF393229 LMB393228:LMB393229 LVX393228:LVX393229 MFT393228:MFT393229 MPP393228:MPP393229 MZL393228:MZL393229 NJH393228:NJH393229 NTD393228:NTD393229 OCZ393228:OCZ393229 OMV393228:OMV393229 OWR393228:OWR393229 PGN393228:PGN393229 PQJ393228:PQJ393229 QAF393228:QAF393229 QKB393228:QKB393229 QTX393228:QTX393229 RDT393228:RDT393229 RNP393228:RNP393229 RXL393228:RXL393229 SHH393228:SHH393229 SRD393228:SRD393229 TAZ393228:TAZ393229 TKV393228:TKV393229 TUR393228:TUR393229 UEN393228:UEN393229 UOJ393228:UOJ393229 UYF393228:UYF393229 VIB393228:VIB393229 VRX393228:VRX393229 WBT393228:WBT393229 WLP393228:WLP393229 WVL393228:WVL393229 D458764:D458765 IZ458764:IZ458765 SV458764:SV458765 ACR458764:ACR458765 AMN458764:AMN458765 AWJ458764:AWJ458765 BGF458764:BGF458765 BQB458764:BQB458765 BZX458764:BZX458765 CJT458764:CJT458765 CTP458764:CTP458765 DDL458764:DDL458765 DNH458764:DNH458765 DXD458764:DXD458765 EGZ458764:EGZ458765 EQV458764:EQV458765 FAR458764:FAR458765 FKN458764:FKN458765 FUJ458764:FUJ458765 GEF458764:GEF458765 GOB458764:GOB458765 GXX458764:GXX458765 HHT458764:HHT458765 HRP458764:HRP458765 IBL458764:IBL458765 ILH458764:ILH458765 IVD458764:IVD458765 JEZ458764:JEZ458765 JOV458764:JOV458765 JYR458764:JYR458765 KIN458764:KIN458765 KSJ458764:KSJ458765 LCF458764:LCF458765 LMB458764:LMB458765 LVX458764:LVX458765 MFT458764:MFT458765 MPP458764:MPP458765 MZL458764:MZL458765 NJH458764:NJH458765 NTD458764:NTD458765 OCZ458764:OCZ458765 OMV458764:OMV458765 OWR458764:OWR458765 PGN458764:PGN458765 PQJ458764:PQJ458765 QAF458764:QAF458765 QKB458764:QKB458765 QTX458764:QTX458765 RDT458764:RDT458765 RNP458764:RNP458765 RXL458764:RXL458765 SHH458764:SHH458765 SRD458764:SRD458765 TAZ458764:TAZ458765 TKV458764:TKV458765 TUR458764:TUR458765 UEN458764:UEN458765 UOJ458764:UOJ458765 UYF458764:UYF458765 VIB458764:VIB458765 VRX458764:VRX458765 WBT458764:WBT458765 WLP458764:WLP458765 WVL458764:WVL458765 D524300:D524301 IZ524300:IZ524301 SV524300:SV524301 ACR524300:ACR524301 AMN524300:AMN524301 AWJ524300:AWJ524301 BGF524300:BGF524301 BQB524300:BQB524301 BZX524300:BZX524301 CJT524300:CJT524301 CTP524300:CTP524301 DDL524300:DDL524301 DNH524300:DNH524301 DXD524300:DXD524301 EGZ524300:EGZ524301 EQV524300:EQV524301 FAR524300:FAR524301 FKN524300:FKN524301 FUJ524300:FUJ524301 GEF524300:GEF524301 GOB524300:GOB524301 GXX524300:GXX524301 HHT524300:HHT524301 HRP524300:HRP524301 IBL524300:IBL524301 ILH524300:ILH524301 IVD524300:IVD524301 JEZ524300:JEZ524301 JOV524300:JOV524301 JYR524300:JYR524301 KIN524300:KIN524301 KSJ524300:KSJ524301 LCF524300:LCF524301 LMB524300:LMB524301 LVX524300:LVX524301 MFT524300:MFT524301 MPP524300:MPP524301 MZL524300:MZL524301 NJH524300:NJH524301 NTD524300:NTD524301 OCZ524300:OCZ524301 OMV524300:OMV524301 OWR524300:OWR524301 PGN524300:PGN524301 PQJ524300:PQJ524301 QAF524300:QAF524301 QKB524300:QKB524301 QTX524300:QTX524301 RDT524300:RDT524301 RNP524300:RNP524301 RXL524300:RXL524301 SHH524300:SHH524301 SRD524300:SRD524301 TAZ524300:TAZ524301 TKV524300:TKV524301 TUR524300:TUR524301 UEN524300:UEN524301 UOJ524300:UOJ524301 UYF524300:UYF524301 VIB524300:VIB524301 VRX524300:VRX524301 WBT524300:WBT524301 WLP524300:WLP524301 WVL524300:WVL524301 D589836:D589837 IZ589836:IZ589837 SV589836:SV589837 ACR589836:ACR589837 AMN589836:AMN589837 AWJ589836:AWJ589837 BGF589836:BGF589837 BQB589836:BQB589837 BZX589836:BZX589837 CJT589836:CJT589837 CTP589836:CTP589837 DDL589836:DDL589837 DNH589836:DNH589837 DXD589836:DXD589837 EGZ589836:EGZ589837 EQV589836:EQV589837 FAR589836:FAR589837 FKN589836:FKN589837 FUJ589836:FUJ589837 GEF589836:GEF589837 GOB589836:GOB589837 GXX589836:GXX589837 HHT589836:HHT589837 HRP589836:HRP589837 IBL589836:IBL589837 ILH589836:ILH589837 IVD589836:IVD589837 JEZ589836:JEZ589837 JOV589836:JOV589837 JYR589836:JYR589837 KIN589836:KIN589837 KSJ589836:KSJ589837 LCF589836:LCF589837 LMB589836:LMB589837 LVX589836:LVX589837 MFT589836:MFT589837 MPP589836:MPP589837 MZL589836:MZL589837 NJH589836:NJH589837 NTD589836:NTD589837 OCZ589836:OCZ589837 OMV589836:OMV589837 OWR589836:OWR589837 PGN589836:PGN589837 PQJ589836:PQJ589837 QAF589836:QAF589837 QKB589836:QKB589837 QTX589836:QTX589837 RDT589836:RDT589837 RNP589836:RNP589837 RXL589836:RXL589837 SHH589836:SHH589837 SRD589836:SRD589837 TAZ589836:TAZ589837 TKV589836:TKV589837 TUR589836:TUR589837 UEN589836:UEN589837 UOJ589836:UOJ589837 UYF589836:UYF589837 VIB589836:VIB589837 VRX589836:VRX589837 WBT589836:WBT589837 WLP589836:WLP589837 WVL589836:WVL589837 D655372:D655373 IZ655372:IZ655373 SV655372:SV655373 ACR655372:ACR655373 AMN655372:AMN655373 AWJ655372:AWJ655373 BGF655372:BGF655373 BQB655372:BQB655373 BZX655372:BZX655373 CJT655372:CJT655373 CTP655372:CTP655373 DDL655372:DDL655373 DNH655372:DNH655373 DXD655372:DXD655373 EGZ655372:EGZ655373 EQV655372:EQV655373 FAR655372:FAR655373 FKN655372:FKN655373 FUJ655372:FUJ655373 GEF655372:GEF655373 GOB655372:GOB655373 GXX655372:GXX655373 HHT655372:HHT655373 HRP655372:HRP655373 IBL655372:IBL655373 ILH655372:ILH655373 IVD655372:IVD655373 JEZ655372:JEZ655373 JOV655372:JOV655373 JYR655372:JYR655373 KIN655372:KIN655373 KSJ655372:KSJ655373 LCF655372:LCF655373 LMB655372:LMB655373 LVX655372:LVX655373 MFT655372:MFT655373 MPP655372:MPP655373 MZL655372:MZL655373 NJH655372:NJH655373 NTD655372:NTD655373 OCZ655372:OCZ655373 OMV655372:OMV655373 OWR655372:OWR655373 PGN655372:PGN655373 PQJ655372:PQJ655373 QAF655372:QAF655373 QKB655372:QKB655373 QTX655372:QTX655373 RDT655372:RDT655373 RNP655372:RNP655373 RXL655372:RXL655373 SHH655372:SHH655373 SRD655372:SRD655373 TAZ655372:TAZ655373 TKV655372:TKV655373 TUR655372:TUR655373 UEN655372:UEN655373 UOJ655372:UOJ655373 UYF655372:UYF655373 VIB655372:VIB655373 VRX655372:VRX655373 WBT655372:WBT655373 WLP655372:WLP655373 WVL655372:WVL655373 D720908:D720909 IZ720908:IZ720909 SV720908:SV720909 ACR720908:ACR720909 AMN720908:AMN720909 AWJ720908:AWJ720909 BGF720908:BGF720909 BQB720908:BQB720909 BZX720908:BZX720909 CJT720908:CJT720909 CTP720908:CTP720909 DDL720908:DDL720909 DNH720908:DNH720909 DXD720908:DXD720909 EGZ720908:EGZ720909 EQV720908:EQV720909 FAR720908:FAR720909 FKN720908:FKN720909 FUJ720908:FUJ720909 GEF720908:GEF720909 GOB720908:GOB720909 GXX720908:GXX720909 HHT720908:HHT720909 HRP720908:HRP720909 IBL720908:IBL720909 ILH720908:ILH720909 IVD720908:IVD720909 JEZ720908:JEZ720909 JOV720908:JOV720909 JYR720908:JYR720909 KIN720908:KIN720909 KSJ720908:KSJ720909 LCF720908:LCF720909 LMB720908:LMB720909 LVX720908:LVX720909 MFT720908:MFT720909 MPP720908:MPP720909 MZL720908:MZL720909 NJH720908:NJH720909 NTD720908:NTD720909 OCZ720908:OCZ720909 OMV720908:OMV720909 OWR720908:OWR720909 PGN720908:PGN720909 PQJ720908:PQJ720909 QAF720908:QAF720909 QKB720908:QKB720909 QTX720908:QTX720909 RDT720908:RDT720909 RNP720908:RNP720909 RXL720908:RXL720909 SHH720908:SHH720909 SRD720908:SRD720909 TAZ720908:TAZ720909 TKV720908:TKV720909 TUR720908:TUR720909 UEN720908:UEN720909 UOJ720908:UOJ720909 UYF720908:UYF720909 VIB720908:VIB720909 VRX720908:VRX720909 WBT720908:WBT720909 WLP720908:WLP720909 WVL720908:WVL720909 D786444:D786445 IZ786444:IZ786445 SV786444:SV786445 ACR786444:ACR786445 AMN786444:AMN786445 AWJ786444:AWJ786445 BGF786444:BGF786445 BQB786444:BQB786445 BZX786444:BZX786445 CJT786444:CJT786445 CTP786444:CTP786445 DDL786444:DDL786445 DNH786444:DNH786445 DXD786444:DXD786445 EGZ786444:EGZ786445 EQV786444:EQV786445 FAR786444:FAR786445 FKN786444:FKN786445 FUJ786444:FUJ786445 GEF786444:GEF786445 GOB786444:GOB786445 GXX786444:GXX786445 HHT786444:HHT786445 HRP786444:HRP786445 IBL786444:IBL786445 ILH786444:ILH786445 IVD786444:IVD786445 JEZ786444:JEZ786445 JOV786444:JOV786445 JYR786444:JYR786445 KIN786444:KIN786445 KSJ786444:KSJ786445 LCF786444:LCF786445 LMB786444:LMB786445 LVX786444:LVX786445 MFT786444:MFT786445 MPP786444:MPP786445 MZL786444:MZL786445 NJH786444:NJH786445 NTD786444:NTD786445 OCZ786444:OCZ786445 OMV786444:OMV786445 OWR786444:OWR786445 PGN786444:PGN786445 PQJ786444:PQJ786445 QAF786444:QAF786445 QKB786444:QKB786445 QTX786444:QTX786445 RDT786444:RDT786445 RNP786444:RNP786445 RXL786444:RXL786445 SHH786444:SHH786445 SRD786444:SRD786445 TAZ786444:TAZ786445 TKV786444:TKV786445 TUR786444:TUR786445 UEN786444:UEN786445 UOJ786444:UOJ786445 UYF786444:UYF786445 VIB786444:VIB786445 VRX786444:VRX786445 WBT786444:WBT786445 WLP786444:WLP786445 WVL786444:WVL786445 D851980:D851981 IZ851980:IZ851981 SV851980:SV851981 ACR851980:ACR851981 AMN851980:AMN851981 AWJ851980:AWJ851981 BGF851980:BGF851981 BQB851980:BQB851981 BZX851980:BZX851981 CJT851980:CJT851981 CTP851980:CTP851981 DDL851980:DDL851981 DNH851980:DNH851981 DXD851980:DXD851981 EGZ851980:EGZ851981 EQV851980:EQV851981 FAR851980:FAR851981 FKN851980:FKN851981 FUJ851980:FUJ851981 GEF851980:GEF851981 GOB851980:GOB851981 GXX851980:GXX851981 HHT851980:HHT851981 HRP851980:HRP851981 IBL851980:IBL851981 ILH851980:ILH851981 IVD851980:IVD851981 JEZ851980:JEZ851981 JOV851980:JOV851981 JYR851980:JYR851981 KIN851980:KIN851981 KSJ851980:KSJ851981 LCF851980:LCF851981 LMB851980:LMB851981 LVX851980:LVX851981 MFT851980:MFT851981 MPP851980:MPP851981 MZL851980:MZL851981 NJH851980:NJH851981 NTD851980:NTD851981 OCZ851980:OCZ851981 OMV851980:OMV851981 OWR851980:OWR851981 PGN851980:PGN851981 PQJ851980:PQJ851981 QAF851980:QAF851981 QKB851980:QKB851981 QTX851980:QTX851981 RDT851980:RDT851981 RNP851980:RNP851981 RXL851980:RXL851981 SHH851980:SHH851981 SRD851980:SRD851981 TAZ851980:TAZ851981 TKV851980:TKV851981 TUR851980:TUR851981 UEN851980:UEN851981 UOJ851980:UOJ851981 UYF851980:UYF851981 VIB851980:VIB851981 VRX851980:VRX851981 WBT851980:WBT851981 WLP851980:WLP851981 WVL851980:WVL851981 D917516:D917517 IZ917516:IZ917517 SV917516:SV917517 ACR917516:ACR917517 AMN917516:AMN917517 AWJ917516:AWJ917517 BGF917516:BGF917517 BQB917516:BQB917517 BZX917516:BZX917517 CJT917516:CJT917517 CTP917516:CTP917517 DDL917516:DDL917517 DNH917516:DNH917517 DXD917516:DXD917517 EGZ917516:EGZ917517 EQV917516:EQV917517 FAR917516:FAR917517 FKN917516:FKN917517 FUJ917516:FUJ917517 GEF917516:GEF917517 GOB917516:GOB917517 GXX917516:GXX917517 HHT917516:HHT917517 HRP917516:HRP917517 IBL917516:IBL917517 ILH917516:ILH917517 IVD917516:IVD917517 JEZ917516:JEZ917517 JOV917516:JOV917517 JYR917516:JYR917517 KIN917516:KIN917517 KSJ917516:KSJ917517 LCF917516:LCF917517 LMB917516:LMB917517 LVX917516:LVX917517 MFT917516:MFT917517 MPP917516:MPP917517 MZL917516:MZL917517 NJH917516:NJH917517 NTD917516:NTD917517 OCZ917516:OCZ917517 OMV917516:OMV917517 OWR917516:OWR917517 PGN917516:PGN917517 PQJ917516:PQJ917517 QAF917516:QAF917517 QKB917516:QKB917517 QTX917516:QTX917517 RDT917516:RDT917517 RNP917516:RNP917517 RXL917516:RXL917517 SHH917516:SHH917517 SRD917516:SRD917517 TAZ917516:TAZ917517 TKV917516:TKV917517 TUR917516:TUR917517 UEN917516:UEN917517 UOJ917516:UOJ917517 UYF917516:UYF917517 VIB917516:VIB917517 VRX917516:VRX917517 WBT917516:WBT917517 WLP917516:WLP917517 WVL917516:WVL917517 D983052:D983053 IZ983052:IZ983053 SV983052:SV983053 ACR983052:ACR983053 AMN983052:AMN983053 AWJ983052:AWJ983053 BGF983052:BGF983053 BQB983052:BQB983053 BZX983052:BZX983053 CJT983052:CJT983053 CTP983052:CTP983053 DDL983052:DDL983053 DNH983052:DNH983053 DXD983052:DXD983053 EGZ983052:EGZ983053 EQV983052:EQV983053 FAR983052:FAR983053 FKN983052:FKN983053 FUJ983052:FUJ983053 GEF983052:GEF983053 GOB983052:GOB983053 GXX983052:GXX983053 HHT983052:HHT983053 HRP983052:HRP983053 IBL983052:IBL983053 ILH983052:ILH983053 IVD983052:IVD983053 JEZ983052:JEZ983053 JOV983052:JOV983053 JYR983052:JYR983053 KIN983052:KIN983053 KSJ983052:KSJ983053 LCF983052:LCF983053 LMB983052:LMB983053 LVX983052:LVX983053 MFT983052:MFT983053 MPP983052:MPP983053 MZL983052:MZL983053 NJH983052:NJH983053 NTD983052:NTD983053 OCZ983052:OCZ983053 OMV983052:OMV983053 OWR983052:OWR983053 PGN983052:PGN983053 PQJ983052:PQJ983053 QAF983052:QAF983053 QKB983052:QKB983053 QTX983052:QTX983053 RDT983052:RDT983053 RNP983052:RNP983053 RXL983052:RXL983053 SHH983052:SHH983053 SRD983052:SRD983053 TAZ983052:TAZ983053 TKV983052:TKV983053 TUR983052:TUR983053 UEN983052:UEN983053 UOJ983052:UOJ983053 UYF983052:UYF983053 VIB983052:VIB983053 VRX983052:VRX983053 WBT983052:WBT983053 WLP983052:WLP983053 WVL983052:WVL983053" xr:uid="{00000000-0002-0000-0200-000002000000}">
      <formula1>#REF!</formula1>
    </dataValidation>
  </dataValidations>
  <printOptions horizontalCentered="1" gridLinesSet="0"/>
  <pageMargins left="0.25" right="0.25" top="0.75" bottom="0.75" header="0.3" footer="0.3"/>
  <pageSetup paperSize="9" scale="85" fitToHeight="0" pageOrder="overThenDown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/>
  </sheetPr>
  <dimension ref="A1:Q13"/>
  <sheetViews>
    <sheetView showGridLines="0" zoomScaleNormal="100" zoomScaleSheetLayoutView="100" workbookViewId="0">
      <selection sqref="A1:B1"/>
    </sheetView>
  </sheetViews>
  <sheetFormatPr defaultRowHeight="15" customHeight="1"/>
  <cols>
    <col min="1" max="1" width="11.140625" style="97" customWidth="1"/>
    <col min="2" max="2" width="11.140625" style="97" hidden="1" customWidth="1"/>
    <col min="3" max="3" width="11.140625" style="97" customWidth="1"/>
    <col min="4" max="5" width="11.140625" style="97" hidden="1" customWidth="1"/>
    <col min="6" max="6" width="11.140625" style="97" customWidth="1"/>
    <col min="7" max="7" width="11.140625" style="97" hidden="1" customWidth="1"/>
    <col min="8" max="260" width="9.140625" style="97"/>
    <col min="261" max="263" width="14.42578125" style="97" customWidth="1"/>
    <col min="264" max="516" width="9.140625" style="97"/>
    <col min="517" max="519" width="14.42578125" style="97" customWidth="1"/>
    <col min="520" max="772" width="9.140625" style="97"/>
    <col min="773" max="775" width="14.42578125" style="97" customWidth="1"/>
    <col min="776" max="1028" width="9.140625" style="97"/>
    <col min="1029" max="1031" width="14.42578125" style="97" customWidth="1"/>
    <col min="1032" max="1284" width="9.140625" style="97"/>
    <col min="1285" max="1287" width="14.42578125" style="97" customWidth="1"/>
    <col min="1288" max="1540" width="9.140625" style="97"/>
    <col min="1541" max="1543" width="14.42578125" style="97" customWidth="1"/>
    <col min="1544" max="1796" width="9.140625" style="97"/>
    <col min="1797" max="1799" width="14.42578125" style="97" customWidth="1"/>
    <col min="1800" max="2052" width="9.140625" style="97"/>
    <col min="2053" max="2055" width="14.42578125" style="97" customWidth="1"/>
    <col min="2056" max="2308" width="9.140625" style="97"/>
    <col min="2309" max="2311" width="14.42578125" style="97" customWidth="1"/>
    <col min="2312" max="2564" width="9.140625" style="97"/>
    <col min="2565" max="2567" width="14.42578125" style="97" customWidth="1"/>
    <col min="2568" max="2820" width="9.140625" style="97"/>
    <col min="2821" max="2823" width="14.42578125" style="97" customWidth="1"/>
    <col min="2824" max="3076" width="9.140625" style="97"/>
    <col min="3077" max="3079" width="14.42578125" style="97" customWidth="1"/>
    <col min="3080" max="3332" width="9.140625" style="97"/>
    <col min="3333" max="3335" width="14.42578125" style="97" customWidth="1"/>
    <col min="3336" max="3588" width="9.140625" style="97"/>
    <col min="3589" max="3591" width="14.42578125" style="97" customWidth="1"/>
    <col min="3592" max="3844" width="9.140625" style="97"/>
    <col min="3845" max="3847" width="14.42578125" style="97" customWidth="1"/>
    <col min="3848" max="4100" width="9.140625" style="97"/>
    <col min="4101" max="4103" width="14.42578125" style="97" customWidth="1"/>
    <col min="4104" max="4356" width="9.140625" style="97"/>
    <col min="4357" max="4359" width="14.42578125" style="97" customWidth="1"/>
    <col min="4360" max="4612" width="9.140625" style="97"/>
    <col min="4613" max="4615" width="14.42578125" style="97" customWidth="1"/>
    <col min="4616" max="4868" width="9.140625" style="97"/>
    <col min="4869" max="4871" width="14.42578125" style="97" customWidth="1"/>
    <col min="4872" max="5124" width="9.140625" style="97"/>
    <col min="5125" max="5127" width="14.42578125" style="97" customWidth="1"/>
    <col min="5128" max="5380" width="9.140625" style="97"/>
    <col min="5381" max="5383" width="14.42578125" style="97" customWidth="1"/>
    <col min="5384" max="5636" width="9.140625" style="97"/>
    <col min="5637" max="5639" width="14.42578125" style="97" customWidth="1"/>
    <col min="5640" max="5892" width="9.140625" style="97"/>
    <col min="5893" max="5895" width="14.42578125" style="97" customWidth="1"/>
    <col min="5896" max="6148" width="9.140625" style="97"/>
    <col min="6149" max="6151" width="14.42578125" style="97" customWidth="1"/>
    <col min="6152" max="6404" width="9.140625" style="97"/>
    <col min="6405" max="6407" width="14.42578125" style="97" customWidth="1"/>
    <col min="6408" max="6660" width="9.140625" style="97"/>
    <col min="6661" max="6663" width="14.42578125" style="97" customWidth="1"/>
    <col min="6664" max="6916" width="9.140625" style="97"/>
    <col min="6917" max="6919" width="14.42578125" style="97" customWidth="1"/>
    <col min="6920" max="7172" width="9.140625" style="97"/>
    <col min="7173" max="7175" width="14.42578125" style="97" customWidth="1"/>
    <col min="7176" max="7428" width="9.140625" style="97"/>
    <col min="7429" max="7431" width="14.42578125" style="97" customWidth="1"/>
    <col min="7432" max="7684" width="9.140625" style="97"/>
    <col min="7685" max="7687" width="14.42578125" style="97" customWidth="1"/>
    <col min="7688" max="7940" width="9.140625" style="97"/>
    <col min="7941" max="7943" width="14.42578125" style="97" customWidth="1"/>
    <col min="7944" max="8196" width="9.140625" style="97"/>
    <col min="8197" max="8199" width="14.42578125" style="97" customWidth="1"/>
    <col min="8200" max="8452" width="9.140625" style="97"/>
    <col min="8453" max="8455" width="14.42578125" style="97" customWidth="1"/>
    <col min="8456" max="8708" width="9.140625" style="97"/>
    <col min="8709" max="8711" width="14.42578125" style="97" customWidth="1"/>
    <col min="8712" max="8964" width="9.140625" style="97"/>
    <col min="8965" max="8967" width="14.42578125" style="97" customWidth="1"/>
    <col min="8968" max="9220" width="9.140625" style="97"/>
    <col min="9221" max="9223" width="14.42578125" style="97" customWidth="1"/>
    <col min="9224" max="9476" width="9.140625" style="97"/>
    <col min="9477" max="9479" width="14.42578125" style="97" customWidth="1"/>
    <col min="9480" max="9732" width="9.140625" style="97"/>
    <col min="9733" max="9735" width="14.42578125" style="97" customWidth="1"/>
    <col min="9736" max="9988" width="9.140625" style="97"/>
    <col min="9989" max="9991" width="14.42578125" style="97" customWidth="1"/>
    <col min="9992" max="10244" width="9.140625" style="97"/>
    <col min="10245" max="10247" width="14.42578125" style="97" customWidth="1"/>
    <col min="10248" max="10500" width="9.140625" style="97"/>
    <col min="10501" max="10503" width="14.42578125" style="97" customWidth="1"/>
    <col min="10504" max="10756" width="9.140625" style="97"/>
    <col min="10757" max="10759" width="14.42578125" style="97" customWidth="1"/>
    <col min="10760" max="11012" width="9.140625" style="97"/>
    <col min="11013" max="11015" width="14.42578125" style="97" customWidth="1"/>
    <col min="11016" max="11268" width="9.140625" style="97"/>
    <col min="11269" max="11271" width="14.42578125" style="97" customWidth="1"/>
    <col min="11272" max="11524" width="9.140625" style="97"/>
    <col min="11525" max="11527" width="14.42578125" style="97" customWidth="1"/>
    <col min="11528" max="11780" width="9.140625" style="97"/>
    <col min="11781" max="11783" width="14.42578125" style="97" customWidth="1"/>
    <col min="11784" max="12036" width="9.140625" style="97"/>
    <col min="12037" max="12039" width="14.42578125" style="97" customWidth="1"/>
    <col min="12040" max="12292" width="9.140625" style="97"/>
    <col min="12293" max="12295" width="14.42578125" style="97" customWidth="1"/>
    <col min="12296" max="12548" width="9.140625" style="97"/>
    <col min="12549" max="12551" width="14.42578125" style="97" customWidth="1"/>
    <col min="12552" max="12804" width="9.140625" style="97"/>
    <col min="12805" max="12807" width="14.42578125" style="97" customWidth="1"/>
    <col min="12808" max="13060" width="9.140625" style="97"/>
    <col min="13061" max="13063" width="14.42578125" style="97" customWidth="1"/>
    <col min="13064" max="13316" width="9.140625" style="97"/>
    <col min="13317" max="13319" width="14.42578125" style="97" customWidth="1"/>
    <col min="13320" max="13572" width="9.140625" style="97"/>
    <col min="13573" max="13575" width="14.42578125" style="97" customWidth="1"/>
    <col min="13576" max="13828" width="9.140625" style="97"/>
    <col min="13829" max="13831" width="14.42578125" style="97" customWidth="1"/>
    <col min="13832" max="14084" width="9.140625" style="97"/>
    <col min="14085" max="14087" width="14.42578125" style="97" customWidth="1"/>
    <col min="14088" max="14340" width="9.140625" style="97"/>
    <col min="14341" max="14343" width="14.42578125" style="97" customWidth="1"/>
    <col min="14344" max="14596" width="9.140625" style="97"/>
    <col min="14597" max="14599" width="14.42578125" style="97" customWidth="1"/>
    <col min="14600" max="14852" width="9.140625" style="97"/>
    <col min="14853" max="14855" width="14.42578125" style="97" customWidth="1"/>
    <col min="14856" max="15108" width="9.140625" style="97"/>
    <col min="15109" max="15111" width="14.42578125" style="97" customWidth="1"/>
    <col min="15112" max="15364" width="9.140625" style="97"/>
    <col min="15365" max="15367" width="14.42578125" style="97" customWidth="1"/>
    <col min="15368" max="15620" width="9.140625" style="97"/>
    <col min="15621" max="15623" width="14.42578125" style="97" customWidth="1"/>
    <col min="15624" max="15876" width="9.140625" style="97"/>
    <col min="15877" max="15879" width="14.42578125" style="97" customWidth="1"/>
    <col min="15880" max="16132" width="9.140625" style="97"/>
    <col min="16133" max="16135" width="14.42578125" style="97" customWidth="1"/>
    <col min="16136" max="16384" width="9.140625" style="97"/>
  </cols>
  <sheetData>
    <row r="1" spans="1:17" s="8" customFormat="1" ht="20.100000000000001" customHeight="1">
      <c r="A1" s="220" t="s">
        <v>241</v>
      </c>
      <c r="B1" s="220"/>
      <c r="Q1" s="9"/>
    </row>
    <row r="2" spans="1:17" s="98" customFormat="1" ht="15" customHeight="1">
      <c r="A2" s="129"/>
      <c r="B2" s="129"/>
      <c r="C2" s="131"/>
      <c r="D2" s="131"/>
      <c r="E2" s="130"/>
      <c r="F2" s="134" t="s">
        <v>243</v>
      </c>
      <c r="G2" s="134" t="s">
        <v>243</v>
      </c>
      <c r="H2" s="131"/>
      <c r="I2" s="132"/>
    </row>
    <row r="3" spans="1:17" s="98" customFormat="1" ht="15" customHeight="1">
      <c r="A3" s="138"/>
      <c r="B3" s="138" t="s">
        <v>230</v>
      </c>
      <c r="C3" s="139" t="s">
        <v>239</v>
      </c>
      <c r="D3" s="140" t="s">
        <v>245</v>
      </c>
      <c r="E3" s="138" t="s">
        <v>231</v>
      </c>
      <c r="F3" s="139" t="s">
        <v>244</v>
      </c>
      <c r="G3" s="140" t="s">
        <v>246</v>
      </c>
      <c r="H3" s="132"/>
      <c r="I3" s="221"/>
      <c r="J3" s="222"/>
    </row>
    <row r="4" spans="1:17" s="98" customFormat="1" ht="15" customHeight="1">
      <c r="A4" s="141"/>
      <c r="B4" s="141" t="s">
        <v>242</v>
      </c>
      <c r="C4" s="142" t="s">
        <v>238</v>
      </c>
      <c r="D4" s="143" t="s">
        <v>240</v>
      </c>
      <c r="E4" s="141" t="s">
        <v>242</v>
      </c>
      <c r="F4" s="142" t="s">
        <v>238</v>
      </c>
      <c r="G4" s="143" t="s">
        <v>240</v>
      </c>
      <c r="H4" s="132"/>
      <c r="I4" s="221"/>
      <c r="J4" s="223"/>
    </row>
    <row r="5" spans="1:17" s="98" customFormat="1" ht="15" customHeight="1">
      <c r="A5" s="144" t="s">
        <v>232</v>
      </c>
      <c r="B5" s="149">
        <v>2992</v>
      </c>
      <c r="C5" s="150">
        <v>2970.4140499999994</v>
      </c>
      <c r="D5" s="151">
        <f>+C5-B5</f>
        <v>-21.585950000000594</v>
      </c>
      <c r="E5" s="152">
        <v>3036</v>
      </c>
      <c r="F5" s="150">
        <v>3014.8607499999989</v>
      </c>
      <c r="G5" s="151">
        <f>+F5-E5</f>
        <v>-21.139250000001084</v>
      </c>
      <c r="H5" s="132"/>
      <c r="I5" s="133"/>
      <c r="J5" s="224"/>
    </row>
    <row r="6" spans="1:17" s="98" customFormat="1" ht="15" customHeight="1">
      <c r="A6" s="144" t="s">
        <v>233</v>
      </c>
      <c r="B6" s="149">
        <v>3900</v>
      </c>
      <c r="C6" s="150">
        <v>3898.8463499999989</v>
      </c>
      <c r="D6" s="151">
        <f t="shared" ref="D6:D8" si="0">+C6-B6</f>
        <v>-1.1536500000011074</v>
      </c>
      <c r="E6" s="152">
        <v>3900</v>
      </c>
      <c r="F6" s="150">
        <v>3898.8463499999989</v>
      </c>
      <c r="G6" s="151">
        <f t="shared" ref="G6:G8" si="1">+F6-E6</f>
        <v>-1.1536500000011074</v>
      </c>
      <c r="H6" s="132"/>
      <c r="I6" s="133"/>
      <c r="J6" s="223"/>
    </row>
    <row r="7" spans="1:17" s="98" customFormat="1" ht="15" customHeight="1">
      <c r="A7" s="144" t="s">
        <v>234</v>
      </c>
      <c r="B7" s="149">
        <v>3016</v>
      </c>
      <c r="C7" s="150">
        <v>2982.7988499999997</v>
      </c>
      <c r="D7" s="151">
        <f t="shared" si="0"/>
        <v>-33.201150000000325</v>
      </c>
      <c r="E7" s="152">
        <v>3060</v>
      </c>
      <c r="F7" s="150">
        <v>3027.2376999999988</v>
      </c>
      <c r="G7" s="151">
        <f t="shared" si="1"/>
        <v>-32.762300000001233</v>
      </c>
      <c r="H7" s="132"/>
      <c r="I7" s="133"/>
      <c r="J7" s="223"/>
    </row>
    <row r="8" spans="1:17" s="98" customFormat="1" ht="15" customHeight="1">
      <c r="A8" s="144" t="s">
        <v>235</v>
      </c>
      <c r="B8" s="153">
        <f>SUM(B5:B7)</f>
        <v>9908</v>
      </c>
      <c r="C8" s="154">
        <f>SUM(C5:C7)</f>
        <v>9852.0592499999984</v>
      </c>
      <c r="D8" s="151">
        <f t="shared" si="0"/>
        <v>-55.940750000001572</v>
      </c>
      <c r="E8" s="153">
        <f>SUM(E5:E7)</f>
        <v>9996</v>
      </c>
      <c r="F8" s="154">
        <f>SUM(F5:F7)</f>
        <v>9940.9447999999975</v>
      </c>
      <c r="G8" s="151">
        <f t="shared" si="1"/>
        <v>-55.055200000002515</v>
      </c>
      <c r="H8" s="132"/>
      <c r="I8" s="133"/>
      <c r="J8" s="99"/>
    </row>
    <row r="9" spans="1:17" s="100" customFormat="1" ht="15" customHeight="1">
      <c r="A9" s="124"/>
      <c r="B9" s="124"/>
      <c r="C9" s="124"/>
      <c r="D9" s="124"/>
      <c r="E9" s="124"/>
      <c r="F9" s="124"/>
      <c r="G9" s="124"/>
      <c r="H9" s="124"/>
      <c r="I9" s="124"/>
    </row>
    <row r="10" spans="1:17" ht="15" customHeight="1">
      <c r="A10" s="124"/>
      <c r="B10" s="124"/>
      <c r="C10" s="124"/>
      <c r="D10" s="124"/>
      <c r="E10" s="124"/>
      <c r="F10" s="124"/>
      <c r="G10" s="124"/>
      <c r="H10" s="124"/>
      <c r="I10" s="124"/>
    </row>
    <row r="11" spans="1:17" ht="15" customHeight="1">
      <c r="A11" s="124"/>
      <c r="B11" s="124"/>
      <c r="C11" s="124"/>
      <c r="D11" s="124"/>
      <c r="E11" s="124"/>
      <c r="F11" s="124"/>
      <c r="G11" s="124"/>
      <c r="H11" s="124"/>
      <c r="I11" s="124"/>
    </row>
    <row r="12" spans="1:17" ht="15" customHeight="1">
      <c r="A12" s="124"/>
      <c r="B12" s="124"/>
      <c r="C12" s="124"/>
      <c r="D12" s="124"/>
      <c r="E12" s="124"/>
      <c r="F12" s="124"/>
      <c r="G12" s="124"/>
      <c r="H12" s="124"/>
      <c r="I12" s="124"/>
    </row>
    <row r="13" spans="1:17" ht="15" customHeight="1">
      <c r="A13" s="124"/>
      <c r="B13" s="124"/>
      <c r="C13" s="124"/>
      <c r="D13" s="124"/>
      <c r="E13" s="124"/>
      <c r="F13" s="124"/>
      <c r="G13" s="124"/>
      <c r="H13" s="124"/>
      <c r="I13" s="124"/>
    </row>
  </sheetData>
  <mergeCells count="4">
    <mergeCell ref="A1:B1"/>
    <mergeCell ref="I3:I4"/>
    <mergeCell ref="J3:J4"/>
    <mergeCell ref="J5:J7"/>
  </mergeCells>
  <phoneticPr fontId="18"/>
  <printOptions horizontalCentered="1"/>
  <pageMargins left="0.25" right="0.25" top="0.75" bottom="0.75" header="0.3" footer="0.3"/>
  <pageSetup paperSize="9" scale="92" pageOrder="overThenDown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421"/>
  <sheetViews>
    <sheetView showGridLines="0" zoomScale="85" zoomScaleNormal="85" workbookViewId="0">
      <pane xSplit="3" ySplit="6" topLeftCell="D7" activePane="bottomRight" state="frozen"/>
      <selection pane="topRight" activeCell="D1" sqref="D1"/>
      <selection pane="bottomLeft" activeCell="A7" sqref="A7"/>
      <selection pane="bottomRight"/>
    </sheetView>
  </sheetViews>
  <sheetFormatPr defaultRowHeight="12"/>
  <cols>
    <col min="1" max="3" width="8" style="1" customWidth="1"/>
    <col min="4" max="5" width="10.7109375" style="1" customWidth="1"/>
    <col min="6" max="6" width="15.7109375" style="1" customWidth="1"/>
    <col min="7" max="7" width="3.7109375" style="1" bestFit="1" customWidth="1"/>
    <col min="8" max="8" width="4.7109375" style="1" bestFit="1" customWidth="1"/>
    <col min="9" max="10" width="8.7109375" style="1" customWidth="1"/>
    <col min="11" max="11" width="8.5703125" style="8" customWidth="1"/>
    <col min="12" max="12" width="8.7109375" style="1" customWidth="1"/>
    <col min="13" max="13" width="10.7109375" style="8" bestFit="1" customWidth="1"/>
    <col min="14" max="14" width="8.7109375" style="1" customWidth="1"/>
    <col min="15" max="15" width="7" style="8" customWidth="1"/>
    <col min="16" max="16" width="8.7109375" style="1" hidden="1" customWidth="1"/>
    <col min="17" max="17" width="7" style="8" customWidth="1"/>
    <col min="18" max="18" width="10" style="8" hidden="1" customWidth="1"/>
    <col min="19" max="19" width="11.7109375" style="1" customWidth="1"/>
    <col min="20" max="21" width="6.7109375" style="1" customWidth="1"/>
    <col min="22" max="22" width="20.28515625" style="54" bestFit="1" customWidth="1"/>
    <col min="23" max="23" width="3.42578125" style="1" bestFit="1" customWidth="1"/>
    <col min="24" max="25" width="0" style="1" hidden="1" customWidth="1"/>
    <col min="26" max="26" width="9.5703125" style="1" hidden="1" customWidth="1"/>
    <col min="27" max="27" width="0" style="1" hidden="1" customWidth="1"/>
    <col min="28" max="28" width="9.5703125" style="1" hidden="1" customWidth="1"/>
    <col min="29" max="31" width="0" style="1" hidden="1" customWidth="1"/>
    <col min="32" max="16384" width="9.140625" style="1"/>
  </cols>
  <sheetData>
    <row r="1" spans="1:28" s="8" customFormat="1" ht="16.5">
      <c r="A1" s="7" t="s">
        <v>102</v>
      </c>
      <c r="N1" s="9"/>
      <c r="S1" s="9"/>
      <c r="U1" s="9"/>
      <c r="V1" s="78"/>
      <c r="X1" s="9"/>
      <c r="Y1" s="9"/>
      <c r="Z1" s="9"/>
    </row>
    <row r="2" spans="1:28" s="8" customFormat="1" ht="14.25">
      <c r="A2" s="10" t="s">
        <v>103</v>
      </c>
      <c r="N2" s="9"/>
      <c r="S2" s="9"/>
      <c r="U2" s="9"/>
      <c r="V2" s="78"/>
      <c r="X2" s="9"/>
      <c r="Y2" s="9"/>
      <c r="Z2" s="9"/>
    </row>
    <row r="3" spans="1:28" s="8" customFormat="1" ht="14.25">
      <c r="A3" s="11" t="s">
        <v>131</v>
      </c>
      <c r="N3" s="9"/>
      <c r="S3" s="9"/>
      <c r="U3" s="9"/>
      <c r="V3" s="78"/>
      <c r="X3" s="9"/>
      <c r="Y3" s="9"/>
      <c r="Z3" s="9"/>
    </row>
    <row r="4" spans="1:28">
      <c r="M4" s="37">
        <v>7.85</v>
      </c>
    </row>
    <row r="5" spans="1:28">
      <c r="A5" s="12" t="s">
        <v>82</v>
      </c>
      <c r="B5" s="12" t="s">
        <v>83</v>
      </c>
      <c r="C5" s="15" t="s">
        <v>84</v>
      </c>
      <c r="D5" s="12" t="s">
        <v>4</v>
      </c>
      <c r="E5" s="12" t="s">
        <v>5</v>
      </c>
      <c r="F5" s="12" t="s">
        <v>6</v>
      </c>
      <c r="G5" s="12"/>
      <c r="H5" s="12"/>
      <c r="I5" s="12" t="s">
        <v>7</v>
      </c>
      <c r="J5" s="12" t="s">
        <v>8</v>
      </c>
      <c r="K5" s="31" t="s">
        <v>106</v>
      </c>
      <c r="L5" s="12" t="s">
        <v>9</v>
      </c>
      <c r="M5" s="31" t="s">
        <v>107</v>
      </c>
      <c r="N5" s="12" t="s">
        <v>10</v>
      </c>
      <c r="O5" s="31" t="s">
        <v>108</v>
      </c>
      <c r="P5" s="12" t="s">
        <v>11</v>
      </c>
      <c r="Q5" s="31" t="s">
        <v>109</v>
      </c>
      <c r="R5" s="38" t="s">
        <v>256</v>
      </c>
      <c r="S5" s="12" t="s">
        <v>12</v>
      </c>
      <c r="T5" s="12" t="s">
        <v>13</v>
      </c>
      <c r="U5" s="12" t="s">
        <v>14</v>
      </c>
      <c r="V5" s="53" t="s">
        <v>123</v>
      </c>
    </row>
    <row r="6" spans="1:28">
      <c r="A6" s="13"/>
      <c r="B6" s="13"/>
      <c r="C6" s="16"/>
      <c r="D6" s="13"/>
      <c r="E6" s="13" t="s">
        <v>15</v>
      </c>
      <c r="F6" s="13" t="s">
        <v>15</v>
      </c>
      <c r="G6" s="13"/>
      <c r="H6" s="13"/>
      <c r="I6" s="13"/>
      <c r="J6" s="13"/>
      <c r="K6" s="32"/>
      <c r="L6" s="13" t="s">
        <v>16</v>
      </c>
      <c r="M6" s="32"/>
      <c r="N6" s="13"/>
      <c r="O6" s="32"/>
      <c r="P6" s="13" t="s">
        <v>17</v>
      </c>
      <c r="Q6" s="32"/>
      <c r="R6" s="39" t="s">
        <v>255</v>
      </c>
      <c r="S6" s="13"/>
      <c r="T6" s="13" t="s">
        <v>18</v>
      </c>
      <c r="U6" s="13"/>
      <c r="V6" s="55"/>
    </row>
    <row r="7" spans="1:28">
      <c r="A7" s="4" t="s">
        <v>85</v>
      </c>
      <c r="B7" s="4" t="s">
        <v>2</v>
      </c>
      <c r="C7" s="5" t="s">
        <v>86</v>
      </c>
      <c r="D7" s="1" t="s">
        <v>19</v>
      </c>
      <c r="E7" s="1" t="s">
        <v>20</v>
      </c>
      <c r="F7" s="1">
        <v>370</v>
      </c>
      <c r="G7" s="1" t="s">
        <v>1</v>
      </c>
      <c r="H7" s="1">
        <v>15</v>
      </c>
      <c r="I7" s="1">
        <v>10718</v>
      </c>
      <c r="J7" s="82">
        <v>117.8</v>
      </c>
      <c r="K7" s="48">
        <v>5.9480999999999999E-2</v>
      </c>
      <c r="L7" s="82">
        <v>467.2</v>
      </c>
      <c r="M7" s="63">
        <f>+K7*$M$4*1000</f>
        <v>466.92584999999997</v>
      </c>
      <c r="N7" s="83">
        <v>1</v>
      </c>
      <c r="O7" s="33" t="s">
        <v>125</v>
      </c>
      <c r="P7" s="83">
        <v>467</v>
      </c>
      <c r="Q7" s="59">
        <f>+M7*N7</f>
        <v>466.92584999999997</v>
      </c>
      <c r="R7" s="67">
        <f>+Q7-P7</f>
        <v>-7.4150000000031469E-2</v>
      </c>
      <c r="S7" s="1" t="s">
        <v>21</v>
      </c>
      <c r="U7" s="1" t="s">
        <v>22</v>
      </c>
    </row>
    <row r="8" spans="1:28">
      <c r="A8" s="4" t="s">
        <v>85</v>
      </c>
      <c r="B8" s="4" t="s">
        <v>2</v>
      </c>
      <c r="C8" s="5" t="s">
        <v>86</v>
      </c>
      <c r="D8" s="1" t="s">
        <v>23</v>
      </c>
      <c r="E8" s="1" t="s">
        <v>20</v>
      </c>
      <c r="F8" s="1">
        <v>1620</v>
      </c>
      <c r="G8" s="1" t="s">
        <v>1</v>
      </c>
      <c r="H8" s="1">
        <v>9</v>
      </c>
      <c r="I8" s="1">
        <v>10708</v>
      </c>
      <c r="J8" s="82">
        <v>70.650000000000006</v>
      </c>
      <c r="K8" s="49">
        <v>0.134322</v>
      </c>
      <c r="L8" s="82">
        <v>1054</v>
      </c>
      <c r="M8" s="64">
        <f t="shared" ref="M8:M71" si="0">+K8*$M$4*1000</f>
        <v>1054.4277</v>
      </c>
      <c r="N8" s="83">
        <v>1</v>
      </c>
      <c r="O8" s="34" t="s">
        <v>3</v>
      </c>
      <c r="P8" s="83">
        <v>1054</v>
      </c>
      <c r="Q8" s="60">
        <f>+M8*N8</f>
        <v>1054.4277</v>
      </c>
      <c r="R8" s="40">
        <f>+Q8-P8</f>
        <v>0.42769999999995889</v>
      </c>
      <c r="S8" s="1" t="s">
        <v>21</v>
      </c>
      <c r="T8" s="1">
        <v>86</v>
      </c>
      <c r="U8" s="1" t="s">
        <v>22</v>
      </c>
    </row>
    <row r="9" spans="1:28">
      <c r="A9" s="4" t="s">
        <v>85</v>
      </c>
      <c r="B9" s="4" t="s">
        <v>2</v>
      </c>
      <c r="C9" s="5" t="s">
        <v>86</v>
      </c>
      <c r="D9" s="1" t="s">
        <v>24</v>
      </c>
      <c r="E9" s="1" t="s">
        <v>20</v>
      </c>
      <c r="F9" s="1">
        <v>520</v>
      </c>
      <c r="G9" s="1" t="s">
        <v>1</v>
      </c>
      <c r="H9" s="1">
        <v>26</v>
      </c>
      <c r="I9" s="1">
        <v>10458</v>
      </c>
      <c r="J9" s="82">
        <v>204.1</v>
      </c>
      <c r="K9" s="49">
        <v>0.14138999999999999</v>
      </c>
      <c r="L9" s="82">
        <v>1110</v>
      </c>
      <c r="M9" s="64">
        <f t="shared" si="0"/>
        <v>1109.9114999999999</v>
      </c>
      <c r="N9" s="83">
        <v>1</v>
      </c>
      <c r="O9" s="34" t="s">
        <v>3</v>
      </c>
      <c r="P9" s="83">
        <v>1110</v>
      </c>
      <c r="Q9" s="60">
        <f>+M9*N9</f>
        <v>1109.9114999999999</v>
      </c>
      <c r="R9" s="40">
        <f>+Q9-P9</f>
        <v>-8.8500000000067303E-2</v>
      </c>
      <c r="S9" s="1" t="s">
        <v>25</v>
      </c>
      <c r="U9" s="1" t="s">
        <v>22</v>
      </c>
      <c r="AA9" s="1" t="s">
        <v>22</v>
      </c>
      <c r="AB9" s="1">
        <f>+SUMIFS(P:P,U:U,AA9)</f>
        <v>18528</v>
      </c>
    </row>
    <row r="10" spans="1:28">
      <c r="A10" s="4" t="s">
        <v>85</v>
      </c>
      <c r="B10" s="4" t="s">
        <v>2</v>
      </c>
      <c r="C10" s="5" t="s">
        <v>86</v>
      </c>
      <c r="D10" s="1" t="s">
        <v>26</v>
      </c>
      <c r="E10" s="1" t="s">
        <v>20</v>
      </c>
      <c r="F10" s="1">
        <v>165</v>
      </c>
      <c r="G10" s="1" t="s">
        <v>1</v>
      </c>
      <c r="H10" s="1">
        <v>13</v>
      </c>
      <c r="I10" s="1">
        <v>1185</v>
      </c>
      <c r="J10" s="82">
        <v>102.1</v>
      </c>
      <c r="K10" s="49">
        <f>0.002542+0.002507</f>
        <v>5.0489999999999997E-3</v>
      </c>
      <c r="L10" s="82">
        <v>20</v>
      </c>
      <c r="M10" s="64">
        <f t="shared" si="0"/>
        <v>39.634649999999993</v>
      </c>
      <c r="N10" s="83">
        <v>2</v>
      </c>
      <c r="O10" s="34" t="s">
        <v>3</v>
      </c>
      <c r="P10" s="83">
        <v>40</v>
      </c>
      <c r="Q10" s="60">
        <f>+M10</f>
        <v>39.634649999999993</v>
      </c>
      <c r="R10" s="40">
        <f>+Q10-P10</f>
        <v>-0.3653500000000065</v>
      </c>
      <c r="S10" s="1" t="s">
        <v>27</v>
      </c>
      <c r="U10" s="1" t="s">
        <v>28</v>
      </c>
      <c r="Z10" s="1" t="s">
        <v>263</v>
      </c>
      <c r="AA10" s="1" t="s">
        <v>22</v>
      </c>
      <c r="AB10" s="165">
        <f>+SUMIFS(Q:Q,U:U,AA10)</f>
        <v>18529.336249999993</v>
      </c>
    </row>
    <row r="11" spans="1:28">
      <c r="A11" s="4" t="s">
        <v>85</v>
      </c>
      <c r="B11" s="4" t="s">
        <v>2</v>
      </c>
      <c r="C11" s="5" t="s">
        <v>86</v>
      </c>
      <c r="D11" s="1" t="s">
        <v>26</v>
      </c>
      <c r="E11" s="1" t="s">
        <v>20</v>
      </c>
      <c r="F11" s="1">
        <v>110</v>
      </c>
      <c r="G11" s="1" t="s">
        <v>1</v>
      </c>
      <c r="H11" s="1">
        <v>9</v>
      </c>
      <c r="I11" s="1">
        <v>1228</v>
      </c>
      <c r="J11" s="82">
        <v>70.650000000000006</v>
      </c>
      <c r="K11" s="49">
        <v>1.206E-3</v>
      </c>
      <c r="L11" s="82">
        <v>9.5399999999999991</v>
      </c>
      <c r="M11" s="64">
        <f t="shared" si="0"/>
        <v>9.4670999999999985</v>
      </c>
      <c r="N11" s="83">
        <v>1</v>
      </c>
      <c r="O11" s="34" t="s">
        <v>3</v>
      </c>
      <c r="P11" s="83">
        <v>10</v>
      </c>
      <c r="Q11" s="60">
        <f>+M11*N11</f>
        <v>9.4670999999999985</v>
      </c>
      <c r="R11" s="40">
        <f>+Q11-P11</f>
        <v>-0.53290000000000148</v>
      </c>
      <c r="S11" s="1" t="s">
        <v>27</v>
      </c>
      <c r="U11" s="1" t="s">
        <v>28</v>
      </c>
      <c r="V11" s="54" t="s">
        <v>259</v>
      </c>
    </row>
    <row r="12" spans="1:28">
      <c r="A12" s="4" t="s">
        <v>85</v>
      </c>
      <c r="B12" s="4" t="s">
        <v>2</v>
      </c>
      <c r="C12" s="5" t="s">
        <v>86</v>
      </c>
      <c r="D12" s="1" t="s">
        <v>26</v>
      </c>
      <c r="E12" s="1" t="s">
        <v>20</v>
      </c>
      <c r="F12" s="1">
        <v>110</v>
      </c>
      <c r="G12" s="1" t="s">
        <v>1</v>
      </c>
      <c r="H12" s="1">
        <v>9</v>
      </c>
      <c r="I12" s="1">
        <v>1299</v>
      </c>
      <c r="J12" s="82">
        <v>70.650000000000006</v>
      </c>
      <c r="K12" s="49">
        <v>1.2769999999999999E-3</v>
      </c>
      <c r="L12" s="82">
        <v>10.1</v>
      </c>
      <c r="M12" s="64">
        <f t="shared" si="0"/>
        <v>10.02445</v>
      </c>
      <c r="N12" s="83">
        <v>1</v>
      </c>
      <c r="O12" s="34" t="s">
        <v>3</v>
      </c>
      <c r="P12" s="83">
        <v>10</v>
      </c>
      <c r="Q12" s="60">
        <f>+M12*N12</f>
        <v>10.02445</v>
      </c>
      <c r="R12" s="40">
        <f>+Q12-P12</f>
        <v>2.4449999999999861E-2</v>
      </c>
      <c r="S12" s="1" t="s">
        <v>27</v>
      </c>
      <c r="U12" s="1" t="s">
        <v>28</v>
      </c>
    </row>
    <row r="13" spans="1:28">
      <c r="A13" s="4" t="s">
        <v>85</v>
      </c>
      <c r="B13" s="4" t="s">
        <v>2</v>
      </c>
      <c r="C13" s="5" t="s">
        <v>86</v>
      </c>
      <c r="D13" s="1" t="s">
        <v>26</v>
      </c>
      <c r="E13" s="1" t="s">
        <v>20</v>
      </c>
      <c r="F13" s="1">
        <v>110</v>
      </c>
      <c r="G13" s="1" t="s">
        <v>1</v>
      </c>
      <c r="H13" s="1">
        <v>9</v>
      </c>
      <c r="I13" s="1">
        <v>1363</v>
      </c>
      <c r="J13" s="82">
        <v>70.650000000000006</v>
      </c>
      <c r="K13" s="49">
        <v>1.34E-3</v>
      </c>
      <c r="L13" s="82">
        <v>10.6</v>
      </c>
      <c r="M13" s="64">
        <f t="shared" si="0"/>
        <v>10.519</v>
      </c>
      <c r="N13" s="83">
        <v>1</v>
      </c>
      <c r="O13" s="34" t="s">
        <v>3</v>
      </c>
      <c r="P13" s="83">
        <v>11</v>
      </c>
      <c r="Q13" s="60">
        <f>+M13*N13</f>
        <v>10.519</v>
      </c>
      <c r="R13" s="40">
        <f>+Q13-P13</f>
        <v>-0.48099999999999987</v>
      </c>
      <c r="S13" s="1" t="s">
        <v>27</v>
      </c>
      <c r="U13" s="1" t="s">
        <v>28</v>
      </c>
      <c r="AA13" s="1" t="s">
        <v>28</v>
      </c>
      <c r="AB13" s="1">
        <f>+SUMIFS(P:P,U:U,AA13)</f>
        <v>2780</v>
      </c>
    </row>
    <row r="14" spans="1:28">
      <c r="A14" s="4" t="s">
        <v>85</v>
      </c>
      <c r="B14" s="4" t="s">
        <v>2</v>
      </c>
      <c r="C14" s="5" t="s">
        <v>86</v>
      </c>
      <c r="D14" s="1" t="s">
        <v>26</v>
      </c>
      <c r="E14" s="1" t="s">
        <v>20</v>
      </c>
      <c r="F14" s="1">
        <v>150</v>
      </c>
      <c r="G14" s="1" t="s">
        <v>1</v>
      </c>
      <c r="H14" s="1">
        <v>12</v>
      </c>
      <c r="I14" s="1">
        <v>1456</v>
      </c>
      <c r="J14" s="82">
        <v>94.2</v>
      </c>
      <c r="K14" s="49">
        <v>2.598E-3</v>
      </c>
      <c r="L14" s="82">
        <v>20.6</v>
      </c>
      <c r="M14" s="64">
        <f t="shared" si="0"/>
        <v>20.394300000000001</v>
      </c>
      <c r="N14" s="83">
        <v>1</v>
      </c>
      <c r="O14" s="34" t="s">
        <v>3</v>
      </c>
      <c r="P14" s="83">
        <v>21</v>
      </c>
      <c r="Q14" s="60">
        <f>+M14*N14</f>
        <v>20.394300000000001</v>
      </c>
      <c r="R14" s="40">
        <f>+Q14-P14</f>
        <v>-0.60569999999999879</v>
      </c>
      <c r="S14" s="1" t="s">
        <v>27</v>
      </c>
      <c r="U14" s="1" t="s">
        <v>28</v>
      </c>
      <c r="V14" s="54" t="s">
        <v>259</v>
      </c>
      <c r="AA14" s="1" t="s">
        <v>31</v>
      </c>
      <c r="AB14" s="1">
        <f>+SUMIFS(P:P,U:U,AA14)</f>
        <v>126</v>
      </c>
    </row>
    <row r="15" spans="1:28">
      <c r="A15" s="4" t="s">
        <v>85</v>
      </c>
      <c r="B15" s="4" t="s">
        <v>2</v>
      </c>
      <c r="C15" s="5" t="s">
        <v>86</v>
      </c>
      <c r="D15" s="1" t="s">
        <v>26</v>
      </c>
      <c r="E15" s="1" t="s">
        <v>20</v>
      </c>
      <c r="F15" s="1">
        <v>110</v>
      </c>
      <c r="G15" s="1" t="s">
        <v>1</v>
      </c>
      <c r="H15" s="1">
        <v>9</v>
      </c>
      <c r="I15" s="1">
        <v>1475</v>
      </c>
      <c r="J15" s="82">
        <v>70.650000000000006</v>
      </c>
      <c r="K15" s="49">
        <v>1.451E-3</v>
      </c>
      <c r="L15" s="82">
        <v>11.5</v>
      </c>
      <c r="M15" s="64">
        <f t="shared" si="0"/>
        <v>11.39035</v>
      </c>
      <c r="N15" s="83">
        <v>1</v>
      </c>
      <c r="O15" s="34" t="s">
        <v>3</v>
      </c>
      <c r="P15" s="83">
        <v>12</v>
      </c>
      <c r="Q15" s="60">
        <f>+M15*N15</f>
        <v>11.39035</v>
      </c>
      <c r="R15" s="40">
        <f>+Q15-P15</f>
        <v>-0.60965000000000025</v>
      </c>
      <c r="S15" s="1" t="s">
        <v>27</v>
      </c>
      <c r="U15" s="1" t="s">
        <v>28</v>
      </c>
      <c r="V15" s="54" t="s">
        <v>259</v>
      </c>
      <c r="AB15" s="1">
        <f>+AB13+AB14</f>
        <v>2906</v>
      </c>
    </row>
    <row r="16" spans="1:28">
      <c r="A16" s="4" t="s">
        <v>85</v>
      </c>
      <c r="B16" s="4" t="s">
        <v>2</v>
      </c>
      <c r="C16" s="5" t="s">
        <v>86</v>
      </c>
      <c r="D16" s="1" t="s">
        <v>26</v>
      </c>
      <c r="E16" s="1" t="s">
        <v>20</v>
      </c>
      <c r="F16" s="1">
        <v>110</v>
      </c>
      <c r="G16" s="1" t="s">
        <v>1</v>
      </c>
      <c r="H16" s="1">
        <v>9</v>
      </c>
      <c r="I16" s="1">
        <v>1521</v>
      </c>
      <c r="J16" s="82">
        <v>70.650000000000006</v>
      </c>
      <c r="K16" s="49">
        <v>1.4970000000000001E-3</v>
      </c>
      <c r="L16" s="82">
        <v>11.8</v>
      </c>
      <c r="M16" s="64">
        <f t="shared" si="0"/>
        <v>11.75145</v>
      </c>
      <c r="N16" s="83">
        <v>1</v>
      </c>
      <c r="O16" s="34" t="s">
        <v>3</v>
      </c>
      <c r="P16" s="83">
        <v>12</v>
      </c>
      <c r="Q16" s="60">
        <f>+M16*N16</f>
        <v>11.75145</v>
      </c>
      <c r="R16" s="40">
        <f>+Q16-P16</f>
        <v>-0.24854999999999983</v>
      </c>
      <c r="S16" s="1" t="s">
        <v>27</v>
      </c>
      <c r="U16" s="1" t="s">
        <v>28</v>
      </c>
    </row>
    <row r="17" spans="1:28">
      <c r="A17" s="4" t="s">
        <v>85</v>
      </c>
      <c r="B17" s="4" t="s">
        <v>2</v>
      </c>
      <c r="C17" s="5" t="s">
        <v>86</v>
      </c>
      <c r="D17" s="1" t="s">
        <v>26</v>
      </c>
      <c r="E17" s="1" t="s">
        <v>20</v>
      </c>
      <c r="F17" s="1">
        <v>110</v>
      </c>
      <c r="G17" s="1" t="s">
        <v>1</v>
      </c>
      <c r="H17" s="1">
        <v>9</v>
      </c>
      <c r="I17" s="1">
        <v>1561</v>
      </c>
      <c r="J17" s="82">
        <v>70.650000000000006</v>
      </c>
      <c r="K17" s="49">
        <v>1.536E-3</v>
      </c>
      <c r="L17" s="82">
        <v>12.1</v>
      </c>
      <c r="M17" s="64">
        <f t="shared" si="0"/>
        <v>12.057600000000001</v>
      </c>
      <c r="N17" s="83">
        <v>1</v>
      </c>
      <c r="O17" s="34" t="s">
        <v>3</v>
      </c>
      <c r="P17" s="83">
        <v>12</v>
      </c>
      <c r="Q17" s="60">
        <f>+M17*N17</f>
        <v>12.057600000000001</v>
      </c>
      <c r="R17" s="40">
        <f>+Q17-P17</f>
        <v>5.7600000000000762E-2</v>
      </c>
      <c r="S17" s="1" t="s">
        <v>27</v>
      </c>
      <c r="U17" s="1" t="s">
        <v>28</v>
      </c>
      <c r="Z17" s="1" t="s">
        <v>263</v>
      </c>
      <c r="AA17" s="1" t="s">
        <v>28</v>
      </c>
      <c r="AB17" s="1">
        <f>+SUMIFS(P:P,U:U,AA17)</f>
        <v>2780</v>
      </c>
    </row>
    <row r="18" spans="1:28">
      <c r="A18" s="4" t="s">
        <v>85</v>
      </c>
      <c r="B18" s="4" t="s">
        <v>2</v>
      </c>
      <c r="C18" s="5" t="s">
        <v>86</v>
      </c>
      <c r="D18" s="1" t="s">
        <v>26</v>
      </c>
      <c r="E18" s="1" t="s">
        <v>20</v>
      </c>
      <c r="F18" s="1">
        <v>240</v>
      </c>
      <c r="G18" s="1" t="s">
        <v>1</v>
      </c>
      <c r="H18" s="1">
        <v>19</v>
      </c>
      <c r="I18" s="1">
        <v>270</v>
      </c>
      <c r="J18" s="82">
        <v>149.19999999999999</v>
      </c>
      <c r="K18" s="49">
        <f>+(0.000835+0.00087)*2</f>
        <v>3.4099999999999998E-3</v>
      </c>
      <c r="L18" s="82">
        <v>9.67</v>
      </c>
      <c r="M18" s="64">
        <f t="shared" si="0"/>
        <v>26.768499999999996</v>
      </c>
      <c r="N18" s="83">
        <v>4</v>
      </c>
      <c r="O18" s="34" t="s">
        <v>3</v>
      </c>
      <c r="P18" s="83">
        <v>39</v>
      </c>
      <c r="Q18" s="60">
        <f>+M18</f>
        <v>26.768499999999996</v>
      </c>
      <c r="R18" s="40">
        <f>+Q18-P18</f>
        <v>-12.231500000000004</v>
      </c>
      <c r="S18" s="1" t="s">
        <v>27</v>
      </c>
      <c r="U18" s="1" t="s">
        <v>28</v>
      </c>
      <c r="V18" s="54" t="s">
        <v>258</v>
      </c>
      <c r="AA18" s="1" t="s">
        <v>31</v>
      </c>
      <c r="AB18" s="1">
        <f>+SUMIFS(P:P,U:U,AA18)</f>
        <v>126</v>
      </c>
    </row>
    <row r="19" spans="1:28">
      <c r="A19" s="4" t="s">
        <v>85</v>
      </c>
      <c r="B19" s="4" t="s">
        <v>2</v>
      </c>
      <c r="C19" s="5" t="s">
        <v>86</v>
      </c>
      <c r="D19" s="9" t="s">
        <v>29</v>
      </c>
      <c r="E19" s="6" t="s">
        <v>20</v>
      </c>
      <c r="F19" s="6">
        <v>100</v>
      </c>
      <c r="G19" s="6" t="s">
        <v>1</v>
      </c>
      <c r="H19" s="6">
        <v>9</v>
      </c>
      <c r="I19" s="6">
        <v>1232</v>
      </c>
      <c r="J19" s="84">
        <v>70.650000000000006</v>
      </c>
      <c r="K19" s="49">
        <v>1.1299999999999999E-3</v>
      </c>
      <c r="L19" s="82">
        <v>8.6999999999999993</v>
      </c>
      <c r="M19" s="64">
        <f t="shared" si="0"/>
        <v>8.8704999999999981</v>
      </c>
      <c r="N19" s="83">
        <v>1</v>
      </c>
      <c r="O19" s="34" t="s">
        <v>3</v>
      </c>
      <c r="P19" s="83">
        <v>9</v>
      </c>
      <c r="Q19" s="60">
        <f>+M19*N19</f>
        <v>8.8704999999999981</v>
      </c>
      <c r="R19" s="40">
        <f>+Q19-P19</f>
        <v>-0.12950000000000195</v>
      </c>
      <c r="S19" s="1" t="s">
        <v>27</v>
      </c>
      <c r="U19" s="1" t="s">
        <v>28</v>
      </c>
      <c r="AB19" s="1">
        <f>+AB17+AB18</f>
        <v>2906</v>
      </c>
    </row>
    <row r="20" spans="1:28">
      <c r="A20" s="4" t="s">
        <v>85</v>
      </c>
      <c r="B20" s="4" t="s">
        <v>2</v>
      </c>
      <c r="C20" s="5" t="s">
        <v>86</v>
      </c>
      <c r="D20" s="80" t="s">
        <v>29</v>
      </c>
      <c r="E20" s="6" t="s">
        <v>20</v>
      </c>
      <c r="F20" s="6">
        <v>100</v>
      </c>
      <c r="G20" s="6" t="s">
        <v>1</v>
      </c>
      <c r="H20" s="6">
        <v>9</v>
      </c>
      <c r="I20" s="6">
        <v>945</v>
      </c>
      <c r="J20" s="84">
        <v>70.650000000000006</v>
      </c>
      <c r="K20" s="49">
        <v>8.4599999999999996E-4</v>
      </c>
      <c r="L20" s="82">
        <v>6.68</v>
      </c>
      <c r="M20" s="64">
        <f t="shared" si="0"/>
        <v>6.6410999999999998</v>
      </c>
      <c r="N20" s="83">
        <v>2</v>
      </c>
      <c r="O20" s="34" t="s">
        <v>3</v>
      </c>
      <c r="P20" s="83">
        <v>13</v>
      </c>
      <c r="Q20" s="60">
        <f>+M20*N20</f>
        <v>13.2822</v>
      </c>
      <c r="R20" s="40">
        <f>+Q20-P20</f>
        <v>0.28219999999999956</v>
      </c>
      <c r="S20" s="1" t="s">
        <v>27</v>
      </c>
      <c r="U20" s="1" t="s">
        <v>28</v>
      </c>
    </row>
    <row r="21" spans="1:28">
      <c r="A21" s="4" t="s">
        <v>85</v>
      </c>
      <c r="B21" s="4" t="s">
        <v>2</v>
      </c>
      <c r="C21" s="5" t="s">
        <v>86</v>
      </c>
      <c r="D21" s="80" t="s">
        <v>29</v>
      </c>
      <c r="E21" s="6" t="s">
        <v>20</v>
      </c>
      <c r="F21" s="6">
        <v>100</v>
      </c>
      <c r="G21" s="6" t="s">
        <v>1</v>
      </c>
      <c r="H21" s="6">
        <v>9</v>
      </c>
      <c r="I21" s="6">
        <v>1233</v>
      </c>
      <c r="J21" s="84">
        <v>70.650000000000006</v>
      </c>
      <c r="K21" s="49">
        <v>1.132E-3</v>
      </c>
      <c r="L21" s="82">
        <v>8.7100000000000009</v>
      </c>
      <c r="M21" s="64">
        <f t="shared" si="0"/>
        <v>8.8861999999999988</v>
      </c>
      <c r="N21" s="83">
        <v>1</v>
      </c>
      <c r="O21" s="34" t="s">
        <v>3</v>
      </c>
      <c r="P21" s="83">
        <v>9</v>
      </c>
      <c r="Q21" s="60">
        <f>+M21*N21</f>
        <v>8.8861999999999988</v>
      </c>
      <c r="R21" s="40">
        <f>+Q21-P21</f>
        <v>-0.11380000000000123</v>
      </c>
      <c r="S21" s="1" t="s">
        <v>27</v>
      </c>
      <c r="U21" s="1" t="s">
        <v>28</v>
      </c>
    </row>
    <row r="22" spans="1:28">
      <c r="A22" s="4" t="s">
        <v>85</v>
      </c>
      <c r="B22" s="4" t="s">
        <v>2</v>
      </c>
      <c r="C22" s="5" t="s">
        <v>86</v>
      </c>
      <c r="D22" s="80" t="s">
        <v>29</v>
      </c>
      <c r="E22" s="6" t="s">
        <v>20</v>
      </c>
      <c r="F22" s="6">
        <v>100</v>
      </c>
      <c r="G22" s="6" t="s">
        <v>1</v>
      </c>
      <c r="H22" s="6">
        <v>9</v>
      </c>
      <c r="I22" s="6">
        <v>1295</v>
      </c>
      <c r="J22" s="84">
        <v>70.650000000000006</v>
      </c>
      <c r="K22" s="49">
        <v>1.1919999999999999E-3</v>
      </c>
      <c r="L22" s="82">
        <v>9.15</v>
      </c>
      <c r="M22" s="64">
        <f t="shared" si="0"/>
        <v>9.3571999999999989</v>
      </c>
      <c r="N22" s="83">
        <v>1</v>
      </c>
      <c r="O22" s="34" t="s">
        <v>3</v>
      </c>
      <c r="P22" s="83">
        <v>9</v>
      </c>
      <c r="Q22" s="60">
        <f>+M22*N22</f>
        <v>9.3571999999999989</v>
      </c>
      <c r="R22" s="40">
        <f>+Q22-P22</f>
        <v>0.35719999999999885</v>
      </c>
      <c r="S22" s="1" t="s">
        <v>27</v>
      </c>
      <c r="U22" s="1" t="s">
        <v>28</v>
      </c>
    </row>
    <row r="23" spans="1:28">
      <c r="A23" s="4" t="s">
        <v>85</v>
      </c>
      <c r="B23" s="4" t="s">
        <v>2</v>
      </c>
      <c r="C23" s="5" t="s">
        <v>86</v>
      </c>
      <c r="D23" s="80" t="s">
        <v>29</v>
      </c>
      <c r="E23" s="6" t="s">
        <v>20</v>
      </c>
      <c r="F23" s="6">
        <v>100</v>
      </c>
      <c r="G23" s="6" t="s">
        <v>1</v>
      </c>
      <c r="H23" s="6">
        <v>9</v>
      </c>
      <c r="I23" s="6">
        <v>1297</v>
      </c>
      <c r="J23" s="84">
        <v>70.650000000000006</v>
      </c>
      <c r="K23" s="49">
        <v>1.194E-3</v>
      </c>
      <c r="L23" s="82">
        <v>9.16</v>
      </c>
      <c r="M23" s="64">
        <f t="shared" si="0"/>
        <v>9.3728999999999996</v>
      </c>
      <c r="N23" s="83">
        <v>1</v>
      </c>
      <c r="O23" s="34" t="s">
        <v>3</v>
      </c>
      <c r="P23" s="83">
        <v>9</v>
      </c>
      <c r="Q23" s="60">
        <f>+M23*N23</f>
        <v>9.3728999999999996</v>
      </c>
      <c r="R23" s="40">
        <f>+Q23-P23</f>
        <v>0.37289999999999957</v>
      </c>
      <c r="S23" s="1" t="s">
        <v>27</v>
      </c>
      <c r="U23" s="1" t="s">
        <v>28</v>
      </c>
    </row>
    <row r="24" spans="1:28">
      <c r="A24" s="4" t="s">
        <v>85</v>
      </c>
      <c r="B24" s="4" t="s">
        <v>2</v>
      </c>
      <c r="C24" s="5" t="s">
        <v>86</v>
      </c>
      <c r="D24" s="80" t="s">
        <v>29</v>
      </c>
      <c r="E24" s="6" t="s">
        <v>20</v>
      </c>
      <c r="F24" s="6">
        <v>100</v>
      </c>
      <c r="G24" s="6" t="s">
        <v>1</v>
      </c>
      <c r="H24" s="6">
        <v>9</v>
      </c>
      <c r="I24" s="6">
        <v>1296</v>
      </c>
      <c r="J24" s="84">
        <v>70.650000000000006</v>
      </c>
      <c r="K24" s="49">
        <v>1.193E-3</v>
      </c>
      <c r="L24" s="82">
        <v>9.16</v>
      </c>
      <c r="M24" s="64">
        <f t="shared" si="0"/>
        <v>9.3650500000000001</v>
      </c>
      <c r="N24" s="83">
        <v>1</v>
      </c>
      <c r="O24" s="34" t="s">
        <v>3</v>
      </c>
      <c r="P24" s="83">
        <v>9</v>
      </c>
      <c r="Q24" s="60">
        <f>+M24*N24</f>
        <v>9.3650500000000001</v>
      </c>
      <c r="R24" s="40">
        <f>+Q24-P24</f>
        <v>0.3650500000000001</v>
      </c>
      <c r="S24" s="1" t="s">
        <v>27</v>
      </c>
      <c r="U24" s="1" t="s">
        <v>28</v>
      </c>
    </row>
    <row r="25" spans="1:28">
      <c r="A25" s="4" t="s">
        <v>85</v>
      </c>
      <c r="B25" s="4" t="s">
        <v>2</v>
      </c>
      <c r="C25" s="5" t="s">
        <v>86</v>
      </c>
      <c r="D25" s="80" t="s">
        <v>29</v>
      </c>
      <c r="E25" s="6" t="s">
        <v>20</v>
      </c>
      <c r="F25" s="6">
        <v>100</v>
      </c>
      <c r="G25" s="6" t="s">
        <v>1</v>
      </c>
      <c r="H25" s="6">
        <v>9</v>
      </c>
      <c r="I25" s="6">
        <v>388</v>
      </c>
      <c r="J25" s="84">
        <v>70.650000000000006</v>
      </c>
      <c r="K25" s="49">
        <v>2.9399999999999999E-4</v>
      </c>
      <c r="L25" s="82">
        <v>2.74</v>
      </c>
      <c r="M25" s="64">
        <f t="shared" si="0"/>
        <v>2.3079000000000001</v>
      </c>
      <c r="N25" s="83">
        <v>1</v>
      </c>
      <c r="O25" s="34" t="s">
        <v>3</v>
      </c>
      <c r="P25" s="83">
        <v>3</v>
      </c>
      <c r="Q25" s="60">
        <f>+M25*N25</f>
        <v>2.3079000000000001</v>
      </c>
      <c r="R25" s="40">
        <f>+Q25-P25</f>
        <v>-0.69209999999999994</v>
      </c>
      <c r="S25" s="1" t="s">
        <v>27</v>
      </c>
      <c r="U25" s="1" t="s">
        <v>28</v>
      </c>
      <c r="V25" s="54" t="s">
        <v>260</v>
      </c>
    </row>
    <row r="26" spans="1:28">
      <c r="A26" s="4" t="s">
        <v>85</v>
      </c>
      <c r="B26" s="4" t="s">
        <v>2</v>
      </c>
      <c r="C26" s="5" t="s">
        <v>86</v>
      </c>
      <c r="D26" s="80" t="s">
        <v>30</v>
      </c>
      <c r="E26" s="6" t="s">
        <v>20</v>
      </c>
      <c r="F26" s="6">
        <v>90</v>
      </c>
      <c r="G26" s="6" t="s">
        <v>1</v>
      </c>
      <c r="H26" s="6">
        <v>9</v>
      </c>
      <c r="I26" s="6">
        <v>300</v>
      </c>
      <c r="J26" s="84">
        <v>70.650000000000006</v>
      </c>
      <c r="K26" s="49">
        <v>2.1699999999999999E-4</v>
      </c>
      <c r="L26" s="82">
        <v>1.91</v>
      </c>
      <c r="M26" s="64">
        <f t="shared" si="0"/>
        <v>1.7034499999999999</v>
      </c>
      <c r="N26" s="83">
        <v>1</v>
      </c>
      <c r="O26" s="34" t="s">
        <v>3</v>
      </c>
      <c r="P26" s="83">
        <v>2</v>
      </c>
      <c r="Q26" s="60">
        <f>+M26*N26</f>
        <v>1.7034499999999999</v>
      </c>
      <c r="R26" s="40">
        <f>+Q26-P26</f>
        <v>-0.29655000000000009</v>
      </c>
      <c r="S26" s="1" t="s">
        <v>27</v>
      </c>
      <c r="U26" s="1" t="s">
        <v>31</v>
      </c>
    </row>
    <row r="27" spans="1:28">
      <c r="A27" s="4" t="s">
        <v>85</v>
      </c>
      <c r="B27" s="4" t="s">
        <v>2</v>
      </c>
      <c r="C27" s="5" t="s">
        <v>86</v>
      </c>
      <c r="D27" s="6" t="s">
        <v>30</v>
      </c>
      <c r="E27" s="6" t="s">
        <v>20</v>
      </c>
      <c r="F27" s="6">
        <v>90</v>
      </c>
      <c r="G27" s="6" t="s">
        <v>1</v>
      </c>
      <c r="H27" s="6">
        <v>9</v>
      </c>
      <c r="I27" s="6">
        <v>300</v>
      </c>
      <c r="J27" s="84">
        <v>70.650000000000006</v>
      </c>
      <c r="K27" s="49">
        <v>2.1699999999999999E-4</v>
      </c>
      <c r="L27" s="82">
        <v>1.91</v>
      </c>
      <c r="M27" s="64">
        <f t="shared" si="0"/>
        <v>1.7034499999999999</v>
      </c>
      <c r="N27" s="83">
        <v>6</v>
      </c>
      <c r="O27" s="34" t="s">
        <v>3</v>
      </c>
      <c r="P27" s="83">
        <v>11</v>
      </c>
      <c r="Q27" s="60">
        <f>+M27*N27</f>
        <v>10.220699999999999</v>
      </c>
      <c r="R27" s="40">
        <f>+Q27-P27</f>
        <v>-0.77930000000000099</v>
      </c>
      <c r="S27" s="1" t="s">
        <v>27</v>
      </c>
      <c r="U27" s="1" t="s">
        <v>31</v>
      </c>
      <c r="V27" s="54" t="s">
        <v>261</v>
      </c>
    </row>
    <row r="28" spans="1:28">
      <c r="A28" s="4" t="s">
        <v>85</v>
      </c>
      <c r="B28" s="4" t="s">
        <v>2</v>
      </c>
      <c r="C28" s="5" t="s">
        <v>86</v>
      </c>
      <c r="D28" s="6" t="s">
        <v>30</v>
      </c>
      <c r="E28" s="6" t="s">
        <v>20</v>
      </c>
      <c r="F28" s="6">
        <v>100</v>
      </c>
      <c r="G28" s="6" t="s">
        <v>1</v>
      </c>
      <c r="H28" s="6">
        <v>9</v>
      </c>
      <c r="I28" s="6">
        <v>120</v>
      </c>
      <c r="J28" s="84">
        <v>70.650000000000006</v>
      </c>
      <c r="K28" s="49">
        <v>7.8999999999999996E-5</v>
      </c>
      <c r="L28" s="82">
        <v>0.84799999999999998</v>
      </c>
      <c r="M28" s="64">
        <f t="shared" si="0"/>
        <v>0.62014999999999998</v>
      </c>
      <c r="N28" s="83">
        <v>3</v>
      </c>
      <c r="O28" s="34" t="s">
        <v>3</v>
      </c>
      <c r="P28" s="83">
        <v>3</v>
      </c>
      <c r="Q28" s="60">
        <f>+M28*N28</f>
        <v>1.8604499999999999</v>
      </c>
      <c r="R28" s="40">
        <f>+Q28-P28</f>
        <v>-1.1395500000000001</v>
      </c>
      <c r="S28" s="1" t="s">
        <v>27</v>
      </c>
      <c r="U28" s="1" t="s">
        <v>31</v>
      </c>
      <c r="V28" s="54" t="s">
        <v>261</v>
      </c>
    </row>
    <row r="29" spans="1:28">
      <c r="A29" s="4" t="s">
        <v>85</v>
      </c>
      <c r="B29" s="4" t="s">
        <v>2</v>
      </c>
      <c r="C29" s="5" t="s">
        <v>86</v>
      </c>
      <c r="D29" s="6" t="s">
        <v>32</v>
      </c>
      <c r="E29" s="6" t="s">
        <v>33</v>
      </c>
      <c r="F29" s="6" t="s">
        <v>34</v>
      </c>
      <c r="G29" s="6"/>
      <c r="H29" s="6">
        <v>22</v>
      </c>
      <c r="I29" s="6">
        <v>200</v>
      </c>
      <c r="J29" s="85" t="s">
        <v>128</v>
      </c>
      <c r="K29" s="34" t="s">
        <v>125</v>
      </c>
      <c r="L29" s="83">
        <v>0.65500000000000003</v>
      </c>
      <c r="M29" s="34" t="s">
        <v>125</v>
      </c>
      <c r="N29" s="83">
        <v>129</v>
      </c>
      <c r="O29" s="34">
        <v>129</v>
      </c>
      <c r="P29" s="83">
        <v>84</v>
      </c>
      <c r="Q29" s="60">
        <f>ROUND(L29*O29,0)</f>
        <v>84</v>
      </c>
      <c r="R29" s="40">
        <f>+Q29-P29</f>
        <v>0</v>
      </c>
      <c r="S29" s="1" t="s">
        <v>35</v>
      </c>
      <c r="U29" s="1" t="s">
        <v>36</v>
      </c>
    </row>
    <row r="30" spans="1:28">
      <c r="A30" s="4" t="s">
        <v>85</v>
      </c>
      <c r="B30" s="4" t="s">
        <v>2</v>
      </c>
      <c r="C30" s="5" t="s">
        <v>86</v>
      </c>
      <c r="D30" s="6" t="s">
        <v>37</v>
      </c>
      <c r="E30" s="6" t="s">
        <v>20</v>
      </c>
      <c r="F30" s="6">
        <v>280</v>
      </c>
      <c r="G30" s="6" t="s">
        <v>1</v>
      </c>
      <c r="H30" s="6">
        <v>31</v>
      </c>
      <c r="I30" s="6">
        <v>450</v>
      </c>
      <c r="J30" s="84">
        <v>243.4</v>
      </c>
      <c r="K30" s="49">
        <v>3.2209999999999999E-3</v>
      </c>
      <c r="L30" s="82">
        <v>30.7</v>
      </c>
      <c r="M30" s="64">
        <f t="shared" si="0"/>
        <v>25.284849999999999</v>
      </c>
      <c r="N30" s="83">
        <v>1</v>
      </c>
      <c r="O30" s="34" t="s">
        <v>3</v>
      </c>
      <c r="P30" s="83">
        <v>31</v>
      </c>
      <c r="Q30" s="60">
        <f>+M30*N30</f>
        <v>25.284849999999999</v>
      </c>
      <c r="R30" s="40">
        <f>+Q30-P30</f>
        <v>-5.7151500000000013</v>
      </c>
      <c r="S30" s="1" t="s">
        <v>25</v>
      </c>
      <c r="U30" s="1" t="s">
        <v>28</v>
      </c>
      <c r="V30" s="54" t="s">
        <v>126</v>
      </c>
    </row>
    <row r="31" spans="1:28">
      <c r="A31" s="2" t="s">
        <v>85</v>
      </c>
      <c r="B31" s="2" t="s">
        <v>2</v>
      </c>
      <c r="C31" s="3" t="s">
        <v>86</v>
      </c>
      <c r="D31" s="13" t="s">
        <v>3</v>
      </c>
      <c r="E31" s="13" t="s">
        <v>20</v>
      </c>
      <c r="F31" s="13">
        <v>100</v>
      </c>
      <c r="G31" s="13" t="s">
        <v>1</v>
      </c>
      <c r="H31" s="13">
        <v>9</v>
      </c>
      <c r="I31" s="13">
        <v>305</v>
      </c>
      <c r="J31" s="86">
        <v>70.650000000000006</v>
      </c>
      <c r="K31" s="50">
        <v>2.72E-4</v>
      </c>
      <c r="L31" s="87">
        <v>2.15</v>
      </c>
      <c r="M31" s="65">
        <f t="shared" si="0"/>
        <v>2.1351999999999998</v>
      </c>
      <c r="N31" s="88">
        <v>1</v>
      </c>
      <c r="O31" s="35" t="s">
        <v>3</v>
      </c>
      <c r="P31" s="88">
        <v>2</v>
      </c>
      <c r="Q31" s="61">
        <f>+M31*N31</f>
        <v>2.1351999999999998</v>
      </c>
      <c r="R31" s="68">
        <f>+Q31-P31</f>
        <v>0.13519999999999976</v>
      </c>
      <c r="S31" s="14" t="s">
        <v>27</v>
      </c>
      <c r="T31" s="14"/>
      <c r="U31" s="14" t="s">
        <v>31</v>
      </c>
    </row>
    <row r="32" spans="1:28">
      <c r="A32" s="4" t="s">
        <v>85</v>
      </c>
      <c r="B32" s="4" t="s">
        <v>2</v>
      </c>
      <c r="C32" s="5" t="s">
        <v>87</v>
      </c>
      <c r="D32" s="6" t="s">
        <v>19</v>
      </c>
      <c r="E32" s="6" t="s">
        <v>20</v>
      </c>
      <c r="F32" s="6">
        <v>370</v>
      </c>
      <c r="G32" s="6" t="s">
        <v>1</v>
      </c>
      <c r="H32" s="6">
        <v>18</v>
      </c>
      <c r="I32" s="6">
        <v>12366</v>
      </c>
      <c r="J32" s="84">
        <v>141.30000000000001</v>
      </c>
      <c r="K32" s="48">
        <v>8.2355999999999999E-2</v>
      </c>
      <c r="L32" s="82">
        <v>646.4</v>
      </c>
      <c r="M32" s="63">
        <f t="shared" si="0"/>
        <v>646.49459999999988</v>
      </c>
      <c r="N32" s="83">
        <v>1</v>
      </c>
      <c r="O32" s="33" t="s">
        <v>3</v>
      </c>
      <c r="P32" s="83">
        <v>646</v>
      </c>
      <c r="Q32" s="59">
        <f>+M32*N32</f>
        <v>646.49459999999988</v>
      </c>
      <c r="R32" s="67">
        <f>+Q32-P32</f>
        <v>0.49459999999987758</v>
      </c>
      <c r="S32" s="1" t="s">
        <v>25</v>
      </c>
      <c r="U32" s="1" t="s">
        <v>22</v>
      </c>
    </row>
    <row r="33" spans="1:22">
      <c r="A33" s="4" t="s">
        <v>85</v>
      </c>
      <c r="B33" s="4" t="s">
        <v>2</v>
      </c>
      <c r="C33" s="5" t="s">
        <v>87</v>
      </c>
      <c r="D33" s="6" t="s">
        <v>23</v>
      </c>
      <c r="E33" s="6" t="s">
        <v>20</v>
      </c>
      <c r="F33" s="6">
        <v>1686</v>
      </c>
      <c r="G33" s="6" t="s">
        <v>1</v>
      </c>
      <c r="H33" s="6">
        <v>9</v>
      </c>
      <c r="I33" s="6">
        <v>12366</v>
      </c>
      <c r="J33" s="84">
        <v>70.650000000000006</v>
      </c>
      <c r="K33" s="49">
        <v>0.18443499999999999</v>
      </c>
      <c r="L33" s="82">
        <v>1444</v>
      </c>
      <c r="M33" s="64">
        <f t="shared" si="0"/>
        <v>1447.8147499999998</v>
      </c>
      <c r="N33" s="83">
        <v>1</v>
      </c>
      <c r="O33" s="34" t="s">
        <v>3</v>
      </c>
      <c r="P33" s="83">
        <v>1444</v>
      </c>
      <c r="Q33" s="60">
        <f>+M33*N33</f>
        <v>1447.8147499999998</v>
      </c>
      <c r="R33" s="40">
        <f>+Q33-P33</f>
        <v>3.8147499999997763</v>
      </c>
      <c r="S33" s="1" t="s">
        <v>21</v>
      </c>
      <c r="T33" s="1">
        <v>98</v>
      </c>
      <c r="U33" s="1" t="s">
        <v>22</v>
      </c>
      <c r="V33" s="54" t="s">
        <v>257</v>
      </c>
    </row>
    <row r="34" spans="1:22">
      <c r="A34" s="4" t="s">
        <v>85</v>
      </c>
      <c r="B34" s="4" t="s">
        <v>2</v>
      </c>
      <c r="C34" s="5" t="s">
        <v>87</v>
      </c>
      <c r="D34" s="6" t="s">
        <v>24</v>
      </c>
      <c r="E34" s="6" t="s">
        <v>20</v>
      </c>
      <c r="F34" s="6">
        <v>520</v>
      </c>
      <c r="G34" s="6" t="s">
        <v>1</v>
      </c>
      <c r="H34" s="6">
        <v>30</v>
      </c>
      <c r="I34" s="6">
        <v>12365</v>
      </c>
      <c r="J34" s="84">
        <v>235.5</v>
      </c>
      <c r="K34" s="49">
        <v>0.19289300000000001</v>
      </c>
      <c r="L34" s="82">
        <v>1514</v>
      </c>
      <c r="M34" s="64">
        <f t="shared" si="0"/>
        <v>1514.2100499999999</v>
      </c>
      <c r="N34" s="83">
        <v>1</v>
      </c>
      <c r="O34" s="34" t="s">
        <v>3</v>
      </c>
      <c r="P34" s="83">
        <v>1514</v>
      </c>
      <c r="Q34" s="60">
        <f>+M34*N34</f>
        <v>1514.2100499999999</v>
      </c>
      <c r="R34" s="40">
        <f>+Q34-P34</f>
        <v>0.21004999999991014</v>
      </c>
      <c r="S34" s="1" t="s">
        <v>25</v>
      </c>
      <c r="U34" s="1" t="s">
        <v>22</v>
      </c>
    </row>
    <row r="35" spans="1:22">
      <c r="A35" s="4" t="s">
        <v>85</v>
      </c>
      <c r="B35" s="4" t="s">
        <v>2</v>
      </c>
      <c r="C35" s="5" t="s">
        <v>87</v>
      </c>
      <c r="D35" s="6" t="s">
        <v>26</v>
      </c>
      <c r="E35" s="6" t="s">
        <v>20</v>
      </c>
      <c r="F35" s="6">
        <v>150</v>
      </c>
      <c r="G35" s="6" t="s">
        <v>1</v>
      </c>
      <c r="H35" s="6">
        <v>12</v>
      </c>
      <c r="I35" s="6">
        <v>1625</v>
      </c>
      <c r="J35" s="84">
        <v>94.2</v>
      </c>
      <c r="K35" s="49">
        <v>2.9009999999999999E-3</v>
      </c>
      <c r="L35" s="82">
        <v>23</v>
      </c>
      <c r="M35" s="64">
        <f t="shared" si="0"/>
        <v>22.772849999999998</v>
      </c>
      <c r="N35" s="83">
        <v>1</v>
      </c>
      <c r="O35" s="34" t="s">
        <v>3</v>
      </c>
      <c r="P35" s="83">
        <v>23</v>
      </c>
      <c r="Q35" s="60">
        <f>+M35*N35</f>
        <v>22.772849999999998</v>
      </c>
      <c r="R35" s="40">
        <f>+Q35-P35</f>
        <v>-0.22715000000000174</v>
      </c>
      <c r="S35" s="1" t="s">
        <v>27</v>
      </c>
      <c r="U35" s="1" t="s">
        <v>28</v>
      </c>
    </row>
    <row r="36" spans="1:22">
      <c r="A36" s="4" t="s">
        <v>85</v>
      </c>
      <c r="B36" s="4" t="s">
        <v>2</v>
      </c>
      <c r="C36" s="5" t="s">
        <v>87</v>
      </c>
      <c r="D36" s="6" t="s">
        <v>26</v>
      </c>
      <c r="E36" s="6" t="s">
        <v>20</v>
      </c>
      <c r="F36" s="6">
        <v>110</v>
      </c>
      <c r="G36" s="6" t="s">
        <v>1</v>
      </c>
      <c r="H36" s="6">
        <v>9</v>
      </c>
      <c r="I36" s="6">
        <v>1615</v>
      </c>
      <c r="J36" s="84">
        <v>70.650000000000006</v>
      </c>
      <c r="K36" s="49">
        <v>1.5900000000000001E-3</v>
      </c>
      <c r="L36" s="82">
        <v>12.6</v>
      </c>
      <c r="M36" s="64">
        <f t="shared" si="0"/>
        <v>12.481499999999999</v>
      </c>
      <c r="N36" s="83">
        <v>1</v>
      </c>
      <c r="O36" s="34" t="s">
        <v>3</v>
      </c>
      <c r="P36" s="83">
        <v>13</v>
      </c>
      <c r="Q36" s="60">
        <f>+M36*N36</f>
        <v>12.481499999999999</v>
      </c>
      <c r="R36" s="40">
        <f>+Q36-P36</f>
        <v>-0.51850000000000129</v>
      </c>
      <c r="S36" s="1" t="s">
        <v>27</v>
      </c>
      <c r="U36" s="1" t="s">
        <v>28</v>
      </c>
      <c r="V36" s="54" t="s">
        <v>259</v>
      </c>
    </row>
    <row r="37" spans="1:22">
      <c r="A37" s="4" t="s">
        <v>85</v>
      </c>
      <c r="B37" s="4" t="s">
        <v>2</v>
      </c>
      <c r="C37" s="5" t="s">
        <v>87</v>
      </c>
      <c r="D37" s="6" t="s">
        <v>26</v>
      </c>
      <c r="E37" s="6" t="s">
        <v>20</v>
      </c>
      <c r="F37" s="6">
        <v>110</v>
      </c>
      <c r="G37" s="6" t="s">
        <v>1</v>
      </c>
      <c r="H37" s="6">
        <v>9</v>
      </c>
      <c r="I37" s="6">
        <v>1633</v>
      </c>
      <c r="J37" s="84">
        <v>70.650000000000006</v>
      </c>
      <c r="K37" s="49">
        <v>1.6069999999999999E-3</v>
      </c>
      <c r="L37" s="82">
        <v>12.7</v>
      </c>
      <c r="M37" s="64">
        <f t="shared" si="0"/>
        <v>12.614949999999999</v>
      </c>
      <c r="N37" s="83">
        <v>1</v>
      </c>
      <c r="O37" s="34" t="s">
        <v>3</v>
      </c>
      <c r="P37" s="83">
        <v>13</v>
      </c>
      <c r="Q37" s="60">
        <f>+M37*N37</f>
        <v>12.614949999999999</v>
      </c>
      <c r="R37" s="40">
        <f>+Q37-P37</f>
        <v>-0.38505000000000145</v>
      </c>
      <c r="S37" s="1" t="s">
        <v>27</v>
      </c>
      <c r="U37" s="1" t="s">
        <v>28</v>
      </c>
    </row>
    <row r="38" spans="1:22">
      <c r="A38" s="4" t="s">
        <v>85</v>
      </c>
      <c r="B38" s="4" t="s">
        <v>2</v>
      </c>
      <c r="C38" s="5" t="s">
        <v>87</v>
      </c>
      <c r="D38" s="6" t="s">
        <v>26</v>
      </c>
      <c r="E38" s="6" t="s">
        <v>20</v>
      </c>
      <c r="F38" s="6">
        <v>110</v>
      </c>
      <c r="G38" s="6" t="s">
        <v>1</v>
      </c>
      <c r="H38" s="6">
        <v>9</v>
      </c>
      <c r="I38" s="6">
        <v>1643</v>
      </c>
      <c r="J38" s="84">
        <v>70.650000000000006</v>
      </c>
      <c r="K38" s="49">
        <v>1.6180000000000001E-3</v>
      </c>
      <c r="L38" s="82">
        <v>12.8</v>
      </c>
      <c r="M38" s="64">
        <f t="shared" si="0"/>
        <v>12.7013</v>
      </c>
      <c r="N38" s="83">
        <v>1</v>
      </c>
      <c r="O38" s="34" t="s">
        <v>3</v>
      </c>
      <c r="P38" s="83">
        <v>13</v>
      </c>
      <c r="Q38" s="60">
        <f>+M38*N38</f>
        <v>12.7013</v>
      </c>
      <c r="R38" s="40">
        <f>+Q38-P38</f>
        <v>-0.29870000000000019</v>
      </c>
      <c r="S38" s="1" t="s">
        <v>27</v>
      </c>
      <c r="U38" s="1" t="s">
        <v>28</v>
      </c>
    </row>
    <row r="39" spans="1:22">
      <c r="A39" s="4" t="s">
        <v>85</v>
      </c>
      <c r="B39" s="4" t="s">
        <v>2</v>
      </c>
      <c r="C39" s="5" t="s">
        <v>87</v>
      </c>
      <c r="D39" s="6" t="s">
        <v>26</v>
      </c>
      <c r="E39" s="6" t="s">
        <v>20</v>
      </c>
      <c r="F39" s="6">
        <v>150</v>
      </c>
      <c r="G39" s="6" t="s">
        <v>1</v>
      </c>
      <c r="H39" s="6">
        <v>12</v>
      </c>
      <c r="I39" s="6">
        <v>1682</v>
      </c>
      <c r="J39" s="84">
        <v>94.2</v>
      </c>
      <c r="K39" s="49">
        <v>3.0049999999999999E-3</v>
      </c>
      <c r="L39" s="82">
        <v>23.8</v>
      </c>
      <c r="M39" s="64">
        <f t="shared" si="0"/>
        <v>23.58925</v>
      </c>
      <c r="N39" s="83">
        <v>1</v>
      </c>
      <c r="O39" s="34" t="s">
        <v>3</v>
      </c>
      <c r="P39" s="83">
        <v>24</v>
      </c>
      <c r="Q39" s="60">
        <f>+M39*N39</f>
        <v>23.58925</v>
      </c>
      <c r="R39" s="40">
        <f>+Q39-P39</f>
        <v>-0.41075000000000017</v>
      </c>
      <c r="S39" s="1" t="s">
        <v>27</v>
      </c>
      <c r="U39" s="1" t="s">
        <v>28</v>
      </c>
    </row>
    <row r="40" spans="1:22">
      <c r="A40" s="4" t="s">
        <v>85</v>
      </c>
      <c r="B40" s="4" t="s">
        <v>2</v>
      </c>
      <c r="C40" s="5" t="s">
        <v>87</v>
      </c>
      <c r="D40" s="6" t="s">
        <v>26</v>
      </c>
      <c r="E40" s="6" t="s">
        <v>20</v>
      </c>
      <c r="F40" s="6">
        <v>110</v>
      </c>
      <c r="G40" s="6" t="s">
        <v>1</v>
      </c>
      <c r="H40" s="6">
        <v>9</v>
      </c>
      <c r="I40" s="6">
        <v>1643</v>
      </c>
      <c r="J40" s="84">
        <v>70.650000000000006</v>
      </c>
      <c r="K40" s="49">
        <v>1.6180000000000001E-3</v>
      </c>
      <c r="L40" s="82">
        <v>12.8</v>
      </c>
      <c r="M40" s="64">
        <f t="shared" si="0"/>
        <v>12.7013</v>
      </c>
      <c r="N40" s="83">
        <v>1</v>
      </c>
      <c r="O40" s="34" t="s">
        <v>3</v>
      </c>
      <c r="P40" s="83">
        <v>13</v>
      </c>
      <c r="Q40" s="60">
        <f>+M40*N40</f>
        <v>12.7013</v>
      </c>
      <c r="R40" s="40">
        <f>+Q40-P40</f>
        <v>-0.29870000000000019</v>
      </c>
      <c r="S40" s="1" t="s">
        <v>27</v>
      </c>
      <c r="U40" s="1" t="s">
        <v>28</v>
      </c>
    </row>
    <row r="41" spans="1:22">
      <c r="A41" s="4" t="s">
        <v>85</v>
      </c>
      <c r="B41" s="4" t="s">
        <v>2</v>
      </c>
      <c r="C41" s="5" t="s">
        <v>87</v>
      </c>
      <c r="D41" s="6" t="s">
        <v>26</v>
      </c>
      <c r="E41" s="6" t="s">
        <v>20</v>
      </c>
      <c r="F41" s="6">
        <v>110</v>
      </c>
      <c r="G41" s="6" t="s">
        <v>1</v>
      </c>
      <c r="H41" s="6">
        <v>9</v>
      </c>
      <c r="I41" s="6">
        <v>1633</v>
      </c>
      <c r="J41" s="84">
        <v>70.650000000000006</v>
      </c>
      <c r="K41" s="49">
        <v>1.6069999999999999E-3</v>
      </c>
      <c r="L41" s="82">
        <v>12.7</v>
      </c>
      <c r="M41" s="64">
        <f t="shared" si="0"/>
        <v>12.614949999999999</v>
      </c>
      <c r="N41" s="83">
        <v>1</v>
      </c>
      <c r="O41" s="34" t="s">
        <v>3</v>
      </c>
      <c r="P41" s="83">
        <v>13</v>
      </c>
      <c r="Q41" s="60">
        <f>+M41*N41</f>
        <v>12.614949999999999</v>
      </c>
      <c r="R41" s="40">
        <f>+Q41-P41</f>
        <v>-0.38505000000000145</v>
      </c>
      <c r="S41" s="1" t="s">
        <v>27</v>
      </c>
      <c r="U41" s="1" t="s">
        <v>28</v>
      </c>
    </row>
    <row r="42" spans="1:22">
      <c r="A42" s="4" t="s">
        <v>85</v>
      </c>
      <c r="B42" s="4" t="s">
        <v>2</v>
      </c>
      <c r="C42" s="5" t="s">
        <v>87</v>
      </c>
      <c r="D42" s="6" t="s">
        <v>26</v>
      </c>
      <c r="E42" s="6" t="s">
        <v>20</v>
      </c>
      <c r="F42" s="6">
        <v>110</v>
      </c>
      <c r="G42" s="6" t="s">
        <v>1</v>
      </c>
      <c r="H42" s="6">
        <v>9</v>
      </c>
      <c r="I42" s="6">
        <v>1615</v>
      </c>
      <c r="J42" s="84">
        <v>70.650000000000006</v>
      </c>
      <c r="K42" s="49">
        <v>1.5900000000000001E-3</v>
      </c>
      <c r="L42" s="82">
        <v>12.6</v>
      </c>
      <c r="M42" s="64">
        <f t="shared" si="0"/>
        <v>12.481499999999999</v>
      </c>
      <c r="N42" s="83">
        <v>1</v>
      </c>
      <c r="O42" s="34" t="s">
        <v>3</v>
      </c>
      <c r="P42" s="83">
        <v>13</v>
      </c>
      <c r="Q42" s="60">
        <f>+M42*N42</f>
        <v>12.481499999999999</v>
      </c>
      <c r="R42" s="40">
        <f>+Q42-P42</f>
        <v>-0.51850000000000129</v>
      </c>
      <c r="S42" s="1" t="s">
        <v>27</v>
      </c>
      <c r="U42" s="1" t="s">
        <v>28</v>
      </c>
      <c r="V42" s="54" t="s">
        <v>259</v>
      </c>
    </row>
    <row r="43" spans="1:22">
      <c r="A43" s="4" t="s">
        <v>85</v>
      </c>
      <c r="B43" s="4" t="s">
        <v>2</v>
      </c>
      <c r="C43" s="5" t="s">
        <v>87</v>
      </c>
      <c r="D43" s="6" t="s">
        <v>26</v>
      </c>
      <c r="E43" s="6" t="s">
        <v>20</v>
      </c>
      <c r="F43" s="6">
        <v>150</v>
      </c>
      <c r="G43" s="6" t="s">
        <v>1</v>
      </c>
      <c r="H43" s="6">
        <v>12</v>
      </c>
      <c r="I43" s="6">
        <v>1625</v>
      </c>
      <c r="J43" s="84">
        <v>94.2</v>
      </c>
      <c r="K43" s="49">
        <v>2.9009999999999999E-3</v>
      </c>
      <c r="L43" s="82">
        <v>23</v>
      </c>
      <c r="M43" s="64">
        <f t="shared" si="0"/>
        <v>22.772849999999998</v>
      </c>
      <c r="N43" s="83">
        <v>1</v>
      </c>
      <c r="O43" s="34" t="s">
        <v>3</v>
      </c>
      <c r="P43" s="83">
        <v>23</v>
      </c>
      <c r="Q43" s="60">
        <f>+M43*N43</f>
        <v>22.772849999999998</v>
      </c>
      <c r="R43" s="40">
        <f>+Q43-P43</f>
        <v>-0.22715000000000174</v>
      </c>
      <c r="S43" s="1" t="s">
        <v>27</v>
      </c>
      <c r="U43" s="1" t="s">
        <v>28</v>
      </c>
    </row>
    <row r="44" spans="1:22">
      <c r="A44" s="4" t="s">
        <v>85</v>
      </c>
      <c r="B44" s="4" t="s">
        <v>2</v>
      </c>
      <c r="C44" s="5" t="s">
        <v>87</v>
      </c>
      <c r="D44" s="6" t="s">
        <v>29</v>
      </c>
      <c r="E44" s="6" t="s">
        <v>20</v>
      </c>
      <c r="F44" s="6">
        <v>100</v>
      </c>
      <c r="G44" s="6" t="s">
        <v>1</v>
      </c>
      <c r="H44" s="6">
        <v>9</v>
      </c>
      <c r="I44" s="6">
        <v>387</v>
      </c>
      <c r="J44" s="84">
        <v>70.650000000000006</v>
      </c>
      <c r="K44" s="49">
        <v>2.9300000000000002E-4</v>
      </c>
      <c r="L44" s="82">
        <v>2.73</v>
      </c>
      <c r="M44" s="64">
        <f t="shared" si="0"/>
        <v>2.3000500000000001</v>
      </c>
      <c r="N44" s="83">
        <v>1</v>
      </c>
      <c r="O44" s="34" t="s">
        <v>3</v>
      </c>
      <c r="P44" s="83">
        <v>3</v>
      </c>
      <c r="Q44" s="60">
        <f>+M44*N44</f>
        <v>2.3000500000000001</v>
      </c>
      <c r="R44" s="40">
        <f>+Q44-P44</f>
        <v>-0.69994999999999985</v>
      </c>
      <c r="S44" s="1" t="s">
        <v>27</v>
      </c>
      <c r="U44" s="1" t="s">
        <v>28</v>
      </c>
      <c r="V44" s="54" t="s">
        <v>259</v>
      </c>
    </row>
    <row r="45" spans="1:22">
      <c r="A45" s="4" t="s">
        <v>85</v>
      </c>
      <c r="B45" s="4" t="s">
        <v>2</v>
      </c>
      <c r="C45" s="5" t="s">
        <v>87</v>
      </c>
      <c r="D45" s="6" t="s">
        <v>29</v>
      </c>
      <c r="E45" s="6" t="s">
        <v>20</v>
      </c>
      <c r="F45" s="6">
        <v>100</v>
      </c>
      <c r="G45" s="6" t="s">
        <v>1</v>
      </c>
      <c r="H45" s="6">
        <v>9</v>
      </c>
      <c r="I45" s="6">
        <v>1295</v>
      </c>
      <c r="J45" s="84">
        <v>70.650000000000006</v>
      </c>
      <c r="K45" s="49">
        <v>1.1919999999999999E-3</v>
      </c>
      <c r="L45" s="82">
        <v>9.15</v>
      </c>
      <c r="M45" s="64">
        <f t="shared" si="0"/>
        <v>9.3571999999999989</v>
      </c>
      <c r="N45" s="83">
        <v>1</v>
      </c>
      <c r="O45" s="34" t="s">
        <v>3</v>
      </c>
      <c r="P45" s="83">
        <v>9</v>
      </c>
      <c r="Q45" s="60">
        <f>+M45*N45</f>
        <v>9.3571999999999989</v>
      </c>
      <c r="R45" s="40">
        <f>+Q45-P45</f>
        <v>0.35719999999999885</v>
      </c>
      <c r="S45" s="1" t="s">
        <v>27</v>
      </c>
      <c r="U45" s="1" t="s">
        <v>28</v>
      </c>
    </row>
    <row r="46" spans="1:22">
      <c r="A46" s="4" t="s">
        <v>85</v>
      </c>
      <c r="B46" s="4" t="s">
        <v>2</v>
      </c>
      <c r="C46" s="5" t="s">
        <v>87</v>
      </c>
      <c r="D46" s="6" t="s">
        <v>29</v>
      </c>
      <c r="E46" s="6" t="s">
        <v>20</v>
      </c>
      <c r="F46" s="6">
        <v>100</v>
      </c>
      <c r="G46" s="6" t="s">
        <v>1</v>
      </c>
      <c r="H46" s="6">
        <v>9</v>
      </c>
      <c r="I46" s="6">
        <v>1296</v>
      </c>
      <c r="J46" s="84">
        <v>70.650000000000006</v>
      </c>
      <c r="K46" s="49">
        <v>1.193E-3</v>
      </c>
      <c r="L46" s="82">
        <v>9.16</v>
      </c>
      <c r="M46" s="64">
        <f t="shared" si="0"/>
        <v>9.3650500000000001</v>
      </c>
      <c r="N46" s="83">
        <v>2</v>
      </c>
      <c r="O46" s="34" t="s">
        <v>3</v>
      </c>
      <c r="P46" s="83">
        <v>18</v>
      </c>
      <c r="Q46" s="60">
        <f>+M46*N46</f>
        <v>18.7301</v>
      </c>
      <c r="R46" s="40">
        <f>+Q46-P46</f>
        <v>0.73010000000000019</v>
      </c>
      <c r="S46" s="1" t="s">
        <v>27</v>
      </c>
      <c r="U46" s="1" t="s">
        <v>28</v>
      </c>
      <c r="V46" s="54" t="s">
        <v>260</v>
      </c>
    </row>
    <row r="47" spans="1:22">
      <c r="A47" s="4" t="s">
        <v>85</v>
      </c>
      <c r="B47" s="4" t="s">
        <v>2</v>
      </c>
      <c r="C47" s="5" t="s">
        <v>87</v>
      </c>
      <c r="D47" s="6" t="s">
        <v>29</v>
      </c>
      <c r="E47" s="6" t="s">
        <v>20</v>
      </c>
      <c r="F47" s="6">
        <v>100</v>
      </c>
      <c r="G47" s="6" t="s">
        <v>1</v>
      </c>
      <c r="H47" s="6">
        <v>9</v>
      </c>
      <c r="I47" s="6">
        <v>1295</v>
      </c>
      <c r="J47" s="84">
        <v>70.650000000000006</v>
      </c>
      <c r="K47" s="49">
        <v>1.1919999999999999E-3</v>
      </c>
      <c r="L47" s="82">
        <v>9.15</v>
      </c>
      <c r="M47" s="64">
        <f t="shared" si="0"/>
        <v>9.3571999999999989</v>
      </c>
      <c r="N47" s="83">
        <v>2</v>
      </c>
      <c r="O47" s="34" t="s">
        <v>3</v>
      </c>
      <c r="P47" s="83">
        <v>18</v>
      </c>
      <c r="Q47" s="60">
        <f>+M47*N47</f>
        <v>18.714399999999998</v>
      </c>
      <c r="R47" s="40">
        <f>+Q47-P47</f>
        <v>0.7143999999999977</v>
      </c>
      <c r="S47" s="1" t="s">
        <v>27</v>
      </c>
      <c r="U47" s="1" t="s">
        <v>28</v>
      </c>
      <c r="V47" s="54" t="s">
        <v>260</v>
      </c>
    </row>
    <row r="48" spans="1:22">
      <c r="A48" s="4" t="s">
        <v>85</v>
      </c>
      <c r="B48" s="4" t="s">
        <v>2</v>
      </c>
      <c r="C48" s="5" t="s">
        <v>87</v>
      </c>
      <c r="D48" s="6" t="s">
        <v>29</v>
      </c>
      <c r="E48" s="6" t="s">
        <v>20</v>
      </c>
      <c r="F48" s="6">
        <v>100</v>
      </c>
      <c r="G48" s="6" t="s">
        <v>1</v>
      </c>
      <c r="H48" s="6">
        <v>9</v>
      </c>
      <c r="I48" s="6">
        <v>1296</v>
      </c>
      <c r="J48" s="84">
        <v>70.650000000000006</v>
      </c>
      <c r="K48" s="49">
        <v>1.193E-3</v>
      </c>
      <c r="L48" s="82">
        <v>9.16</v>
      </c>
      <c r="M48" s="64">
        <f t="shared" si="0"/>
        <v>9.3650500000000001</v>
      </c>
      <c r="N48" s="83">
        <v>2</v>
      </c>
      <c r="O48" s="34" t="s">
        <v>3</v>
      </c>
      <c r="P48" s="83">
        <v>18</v>
      </c>
      <c r="Q48" s="60">
        <f>+M48*N48</f>
        <v>18.7301</v>
      </c>
      <c r="R48" s="40">
        <f>+Q48-P48</f>
        <v>0.73010000000000019</v>
      </c>
      <c r="S48" s="1" t="s">
        <v>27</v>
      </c>
      <c r="U48" s="1" t="s">
        <v>28</v>
      </c>
      <c r="V48" s="54" t="s">
        <v>260</v>
      </c>
    </row>
    <row r="49" spans="1:22">
      <c r="A49" s="4" t="s">
        <v>85</v>
      </c>
      <c r="B49" s="4" t="s">
        <v>2</v>
      </c>
      <c r="C49" s="5" t="s">
        <v>87</v>
      </c>
      <c r="D49" s="6" t="s">
        <v>29</v>
      </c>
      <c r="E49" s="6" t="s">
        <v>20</v>
      </c>
      <c r="F49" s="6">
        <v>100</v>
      </c>
      <c r="G49" s="6" t="s">
        <v>1</v>
      </c>
      <c r="H49" s="6">
        <v>9</v>
      </c>
      <c r="I49" s="6">
        <v>1295</v>
      </c>
      <c r="J49" s="84">
        <v>70.650000000000006</v>
      </c>
      <c r="K49" s="49">
        <v>1.1919999999999999E-3</v>
      </c>
      <c r="L49" s="82">
        <v>9.15</v>
      </c>
      <c r="M49" s="64">
        <f t="shared" si="0"/>
        <v>9.3571999999999989</v>
      </c>
      <c r="N49" s="83">
        <v>1</v>
      </c>
      <c r="O49" s="34" t="s">
        <v>3</v>
      </c>
      <c r="P49" s="83">
        <v>9</v>
      </c>
      <c r="Q49" s="60">
        <f>+M49*N49</f>
        <v>9.3571999999999989</v>
      </c>
      <c r="R49" s="40">
        <f>+Q49-P49</f>
        <v>0.35719999999999885</v>
      </c>
      <c r="S49" s="1" t="s">
        <v>27</v>
      </c>
      <c r="U49" s="1" t="s">
        <v>28</v>
      </c>
    </row>
    <row r="50" spans="1:22">
      <c r="A50" s="4" t="s">
        <v>85</v>
      </c>
      <c r="B50" s="4" t="s">
        <v>2</v>
      </c>
      <c r="C50" s="5" t="s">
        <v>87</v>
      </c>
      <c r="D50" s="6" t="s">
        <v>29</v>
      </c>
      <c r="E50" s="6" t="s">
        <v>20</v>
      </c>
      <c r="F50" s="6">
        <v>100</v>
      </c>
      <c r="G50" s="6" t="s">
        <v>1</v>
      </c>
      <c r="H50" s="6">
        <v>9</v>
      </c>
      <c r="I50" s="6">
        <v>387</v>
      </c>
      <c r="J50" s="84">
        <v>70.650000000000006</v>
      </c>
      <c r="K50" s="49">
        <v>2.9300000000000002E-4</v>
      </c>
      <c r="L50" s="82">
        <v>2.73</v>
      </c>
      <c r="M50" s="64">
        <f t="shared" si="0"/>
        <v>2.3000500000000001</v>
      </c>
      <c r="N50" s="83">
        <v>1</v>
      </c>
      <c r="O50" s="34" t="s">
        <v>3</v>
      </c>
      <c r="P50" s="83">
        <v>3</v>
      </c>
      <c r="Q50" s="60">
        <f>+M50*N50</f>
        <v>2.3000500000000001</v>
      </c>
      <c r="R50" s="40">
        <f>+Q50-P50</f>
        <v>-0.69994999999999985</v>
      </c>
      <c r="S50" s="1" t="s">
        <v>27</v>
      </c>
      <c r="U50" s="1" t="s">
        <v>28</v>
      </c>
      <c r="V50" s="54" t="s">
        <v>260</v>
      </c>
    </row>
    <row r="51" spans="1:22">
      <c r="A51" s="4" t="s">
        <v>85</v>
      </c>
      <c r="B51" s="4" t="s">
        <v>2</v>
      </c>
      <c r="C51" s="5" t="s">
        <v>87</v>
      </c>
      <c r="D51" s="6" t="s">
        <v>30</v>
      </c>
      <c r="E51" s="6" t="s">
        <v>20</v>
      </c>
      <c r="F51" s="6">
        <v>90</v>
      </c>
      <c r="G51" s="6" t="s">
        <v>1</v>
      </c>
      <c r="H51" s="6">
        <v>9</v>
      </c>
      <c r="I51" s="6">
        <v>300</v>
      </c>
      <c r="J51" s="84">
        <v>70.650000000000006</v>
      </c>
      <c r="K51" s="49">
        <v>2.1699999999999999E-4</v>
      </c>
      <c r="L51" s="82">
        <v>1.91</v>
      </c>
      <c r="M51" s="64">
        <f t="shared" si="0"/>
        <v>1.7034499999999999</v>
      </c>
      <c r="N51" s="83">
        <v>9</v>
      </c>
      <c r="O51" s="34" t="s">
        <v>3</v>
      </c>
      <c r="P51" s="83">
        <v>17</v>
      </c>
      <c r="Q51" s="60">
        <f>+M51*N51</f>
        <v>15.331049999999999</v>
      </c>
      <c r="R51" s="40">
        <f>+Q51-P51</f>
        <v>-1.6689500000000006</v>
      </c>
      <c r="S51" s="1" t="s">
        <v>27</v>
      </c>
      <c r="U51" s="1" t="s">
        <v>31</v>
      </c>
      <c r="V51" s="54" t="s">
        <v>261</v>
      </c>
    </row>
    <row r="52" spans="1:22">
      <c r="A52" s="4" t="s">
        <v>85</v>
      </c>
      <c r="B52" s="4" t="s">
        <v>2</v>
      </c>
      <c r="C52" s="5" t="s">
        <v>87</v>
      </c>
      <c r="D52" s="6" t="s">
        <v>30</v>
      </c>
      <c r="E52" s="6" t="s">
        <v>20</v>
      </c>
      <c r="F52" s="6">
        <v>100</v>
      </c>
      <c r="G52" s="6" t="s">
        <v>1</v>
      </c>
      <c r="H52" s="6">
        <v>9</v>
      </c>
      <c r="I52" s="6">
        <v>120</v>
      </c>
      <c r="J52" s="84">
        <v>70.650000000000006</v>
      </c>
      <c r="K52" s="49">
        <v>7.8999999999999996E-5</v>
      </c>
      <c r="L52" s="82">
        <v>0.84799999999999998</v>
      </c>
      <c r="M52" s="64">
        <f t="shared" si="0"/>
        <v>0.62014999999999998</v>
      </c>
      <c r="N52" s="83">
        <v>9</v>
      </c>
      <c r="O52" s="34" t="s">
        <v>3</v>
      </c>
      <c r="P52" s="83">
        <v>8</v>
      </c>
      <c r="Q52" s="60">
        <f>+M52*N52</f>
        <v>5.5813499999999996</v>
      </c>
      <c r="R52" s="40">
        <f>+Q52-P52</f>
        <v>-2.4186500000000004</v>
      </c>
      <c r="S52" s="1" t="s">
        <v>27</v>
      </c>
      <c r="U52" s="1" t="s">
        <v>31</v>
      </c>
      <c r="V52" s="54" t="s">
        <v>261</v>
      </c>
    </row>
    <row r="53" spans="1:22">
      <c r="A53" s="2" t="s">
        <v>85</v>
      </c>
      <c r="B53" s="2" t="s">
        <v>2</v>
      </c>
      <c r="C53" s="3" t="s">
        <v>252</v>
      </c>
      <c r="D53" s="13" t="s">
        <v>32</v>
      </c>
      <c r="E53" s="13" t="s">
        <v>33</v>
      </c>
      <c r="F53" s="13" t="s">
        <v>34</v>
      </c>
      <c r="G53" s="13"/>
      <c r="H53" s="13">
        <v>22</v>
      </c>
      <c r="I53" s="13">
        <v>200</v>
      </c>
      <c r="J53" s="86" t="s">
        <v>3</v>
      </c>
      <c r="K53" s="50" t="s">
        <v>127</v>
      </c>
      <c r="L53" s="87">
        <v>0.65500000000000003</v>
      </c>
      <c r="M53" s="65" t="s">
        <v>127</v>
      </c>
      <c r="N53" s="88">
        <v>69</v>
      </c>
      <c r="O53" s="35">
        <v>69</v>
      </c>
      <c r="P53" s="88">
        <v>45</v>
      </c>
      <c r="Q53" s="61">
        <f>ROUND(L53*O53,0)</f>
        <v>45</v>
      </c>
      <c r="R53" s="68">
        <f>+Q53-P53</f>
        <v>0</v>
      </c>
      <c r="S53" s="14" t="s">
        <v>35</v>
      </c>
      <c r="T53" s="14"/>
      <c r="U53" s="14" t="s">
        <v>36</v>
      </c>
      <c r="V53" s="55"/>
    </row>
    <row r="54" spans="1:22">
      <c r="A54" s="4" t="s">
        <v>85</v>
      </c>
      <c r="B54" s="4" t="s">
        <v>2</v>
      </c>
      <c r="C54" s="5" t="s">
        <v>88</v>
      </c>
      <c r="D54" s="6" t="s">
        <v>19</v>
      </c>
      <c r="E54" s="6" t="s">
        <v>20</v>
      </c>
      <c r="F54" s="6">
        <v>370</v>
      </c>
      <c r="G54" s="6" t="s">
        <v>1</v>
      </c>
      <c r="H54" s="6">
        <v>15</v>
      </c>
      <c r="I54" s="6">
        <v>10718</v>
      </c>
      <c r="J54" s="84">
        <v>117.8</v>
      </c>
      <c r="K54" s="48">
        <v>5.9482E-2</v>
      </c>
      <c r="L54" s="82">
        <v>467.2</v>
      </c>
      <c r="M54" s="63">
        <f t="shared" si="0"/>
        <v>466.93369999999999</v>
      </c>
      <c r="N54" s="83">
        <v>1</v>
      </c>
      <c r="O54" s="33" t="s">
        <v>3</v>
      </c>
      <c r="P54" s="83">
        <v>467</v>
      </c>
      <c r="Q54" s="59">
        <f>+M54*N54</f>
        <v>466.93369999999999</v>
      </c>
      <c r="R54" s="67">
        <f>+Q54-P54</f>
        <v>-6.630000000001246E-2</v>
      </c>
      <c r="S54" s="1" t="s">
        <v>21</v>
      </c>
      <c r="U54" s="1" t="s">
        <v>22</v>
      </c>
    </row>
    <row r="55" spans="1:22">
      <c r="A55" s="4" t="s">
        <v>85</v>
      </c>
      <c r="B55" s="4" t="s">
        <v>2</v>
      </c>
      <c r="C55" s="5" t="s">
        <v>88</v>
      </c>
      <c r="D55" s="6" t="s">
        <v>23</v>
      </c>
      <c r="E55" s="6" t="s">
        <v>20</v>
      </c>
      <c r="F55" s="6">
        <v>1625</v>
      </c>
      <c r="G55" s="6" t="s">
        <v>1</v>
      </c>
      <c r="H55" s="6">
        <v>9</v>
      </c>
      <c r="I55" s="6">
        <v>10708</v>
      </c>
      <c r="J55" s="84">
        <v>70.650000000000006</v>
      </c>
      <c r="K55" s="49">
        <v>0.134322</v>
      </c>
      <c r="L55" s="82">
        <v>1057</v>
      </c>
      <c r="M55" s="64">
        <f t="shared" si="0"/>
        <v>1054.4277</v>
      </c>
      <c r="N55" s="83">
        <v>1</v>
      </c>
      <c r="O55" s="34" t="s">
        <v>3</v>
      </c>
      <c r="P55" s="83">
        <v>1057</v>
      </c>
      <c r="Q55" s="60">
        <f>+M55*N55</f>
        <v>1054.4277</v>
      </c>
      <c r="R55" s="40">
        <f>+Q55-P55</f>
        <v>-2.5723000000000411</v>
      </c>
      <c r="S55" s="1" t="s">
        <v>21</v>
      </c>
      <c r="T55" s="1">
        <v>86</v>
      </c>
      <c r="U55" s="1" t="s">
        <v>22</v>
      </c>
      <c r="V55" s="54" t="s">
        <v>257</v>
      </c>
    </row>
    <row r="56" spans="1:22">
      <c r="A56" s="4" t="s">
        <v>85</v>
      </c>
      <c r="B56" s="4" t="s">
        <v>2</v>
      </c>
      <c r="C56" s="5" t="s">
        <v>88</v>
      </c>
      <c r="D56" s="6" t="s">
        <v>24</v>
      </c>
      <c r="E56" s="6" t="s">
        <v>20</v>
      </c>
      <c r="F56" s="6">
        <v>520</v>
      </c>
      <c r="G56" s="6" t="s">
        <v>1</v>
      </c>
      <c r="H56" s="6">
        <v>26</v>
      </c>
      <c r="I56" s="6">
        <v>10458</v>
      </c>
      <c r="J56" s="84">
        <v>204.1</v>
      </c>
      <c r="K56" s="49">
        <v>0.14138999999999999</v>
      </c>
      <c r="L56" s="82">
        <v>1110</v>
      </c>
      <c r="M56" s="64">
        <f t="shared" si="0"/>
        <v>1109.9114999999999</v>
      </c>
      <c r="N56" s="83">
        <v>1</v>
      </c>
      <c r="O56" s="34" t="s">
        <v>3</v>
      </c>
      <c r="P56" s="83">
        <v>1110</v>
      </c>
      <c r="Q56" s="60">
        <f>+M56*N56</f>
        <v>1109.9114999999999</v>
      </c>
      <c r="R56" s="40">
        <f>+Q56-P56</f>
        <v>-8.8500000000067303E-2</v>
      </c>
      <c r="S56" s="1" t="s">
        <v>25</v>
      </c>
      <c r="U56" s="1" t="s">
        <v>22</v>
      </c>
    </row>
    <row r="57" spans="1:22">
      <c r="A57" s="4" t="s">
        <v>85</v>
      </c>
      <c r="B57" s="4" t="s">
        <v>2</v>
      </c>
      <c r="C57" s="5" t="s">
        <v>88</v>
      </c>
      <c r="D57" s="6" t="s">
        <v>26</v>
      </c>
      <c r="E57" s="6" t="s">
        <v>20</v>
      </c>
      <c r="F57" s="6">
        <v>110</v>
      </c>
      <c r="G57" s="6" t="s">
        <v>1</v>
      </c>
      <c r="H57" s="6">
        <v>9</v>
      </c>
      <c r="I57" s="6">
        <v>1561</v>
      </c>
      <c r="J57" s="84">
        <v>70.650000000000006</v>
      </c>
      <c r="K57" s="49">
        <v>1.536E-3</v>
      </c>
      <c r="L57" s="82">
        <v>12.1</v>
      </c>
      <c r="M57" s="64">
        <f t="shared" si="0"/>
        <v>12.057600000000001</v>
      </c>
      <c r="N57" s="83">
        <v>1</v>
      </c>
      <c r="O57" s="34" t="s">
        <v>3</v>
      </c>
      <c r="P57" s="83">
        <v>12</v>
      </c>
      <c r="Q57" s="60">
        <f>+M57*N57</f>
        <v>12.057600000000001</v>
      </c>
      <c r="R57" s="40">
        <f>+Q57-P57</f>
        <v>5.7600000000000762E-2</v>
      </c>
      <c r="S57" s="1" t="s">
        <v>27</v>
      </c>
      <c r="U57" s="1" t="s">
        <v>28</v>
      </c>
    </row>
    <row r="58" spans="1:22">
      <c r="A58" s="4" t="s">
        <v>85</v>
      </c>
      <c r="B58" s="4" t="s">
        <v>2</v>
      </c>
      <c r="C58" s="5" t="s">
        <v>88</v>
      </c>
      <c r="D58" s="6" t="s">
        <v>26</v>
      </c>
      <c r="E58" s="6" t="s">
        <v>20</v>
      </c>
      <c r="F58" s="6">
        <v>110</v>
      </c>
      <c r="G58" s="6" t="s">
        <v>1</v>
      </c>
      <c r="H58" s="6">
        <v>9</v>
      </c>
      <c r="I58" s="6">
        <v>1521</v>
      </c>
      <c r="J58" s="84">
        <v>70.650000000000006</v>
      </c>
      <c r="K58" s="49">
        <v>1.4970000000000001E-3</v>
      </c>
      <c r="L58" s="82">
        <v>11.8</v>
      </c>
      <c r="M58" s="64">
        <f t="shared" si="0"/>
        <v>11.75145</v>
      </c>
      <c r="N58" s="83">
        <v>1</v>
      </c>
      <c r="O58" s="34" t="s">
        <v>3</v>
      </c>
      <c r="P58" s="83">
        <v>12</v>
      </c>
      <c r="Q58" s="60">
        <f>+M58*N58</f>
        <v>11.75145</v>
      </c>
      <c r="R58" s="40">
        <f>+Q58-P58</f>
        <v>-0.24854999999999983</v>
      </c>
      <c r="S58" s="1" t="s">
        <v>27</v>
      </c>
      <c r="U58" s="1" t="s">
        <v>28</v>
      </c>
    </row>
    <row r="59" spans="1:22">
      <c r="A59" s="4" t="s">
        <v>85</v>
      </c>
      <c r="B59" s="4" t="s">
        <v>2</v>
      </c>
      <c r="C59" s="5" t="s">
        <v>88</v>
      </c>
      <c r="D59" s="6" t="s">
        <v>26</v>
      </c>
      <c r="E59" s="6" t="s">
        <v>20</v>
      </c>
      <c r="F59" s="6">
        <v>110</v>
      </c>
      <c r="G59" s="6" t="s">
        <v>1</v>
      </c>
      <c r="H59" s="6">
        <v>9</v>
      </c>
      <c r="I59" s="6">
        <v>1475</v>
      </c>
      <c r="J59" s="84">
        <v>70.650000000000006</v>
      </c>
      <c r="K59" s="49">
        <v>1.451E-3</v>
      </c>
      <c r="L59" s="82">
        <v>11.5</v>
      </c>
      <c r="M59" s="64">
        <f t="shared" si="0"/>
        <v>11.39035</v>
      </c>
      <c r="N59" s="83">
        <v>1</v>
      </c>
      <c r="O59" s="34" t="s">
        <v>3</v>
      </c>
      <c r="P59" s="83">
        <v>12</v>
      </c>
      <c r="Q59" s="60">
        <f>+M59*N59</f>
        <v>11.39035</v>
      </c>
      <c r="R59" s="40">
        <f>+Q59-P59</f>
        <v>-0.60965000000000025</v>
      </c>
      <c r="S59" s="1" t="s">
        <v>27</v>
      </c>
      <c r="U59" s="1" t="s">
        <v>28</v>
      </c>
      <c r="V59" s="54" t="s">
        <v>259</v>
      </c>
    </row>
    <row r="60" spans="1:22">
      <c r="A60" s="4" t="s">
        <v>85</v>
      </c>
      <c r="B60" s="4" t="s">
        <v>2</v>
      </c>
      <c r="C60" s="5" t="s">
        <v>88</v>
      </c>
      <c r="D60" s="6" t="s">
        <v>26</v>
      </c>
      <c r="E60" s="6" t="s">
        <v>20</v>
      </c>
      <c r="F60" s="6">
        <v>150</v>
      </c>
      <c r="G60" s="6" t="s">
        <v>1</v>
      </c>
      <c r="H60" s="6">
        <v>12</v>
      </c>
      <c r="I60" s="6">
        <v>1456</v>
      </c>
      <c r="J60" s="84">
        <v>94.2</v>
      </c>
      <c r="K60" s="49">
        <v>2.598E-3</v>
      </c>
      <c r="L60" s="82">
        <v>20.6</v>
      </c>
      <c r="M60" s="64">
        <f t="shared" si="0"/>
        <v>20.394300000000001</v>
      </c>
      <c r="N60" s="83">
        <v>1</v>
      </c>
      <c r="O60" s="34" t="s">
        <v>3</v>
      </c>
      <c r="P60" s="83">
        <v>21</v>
      </c>
      <c r="Q60" s="60">
        <f>+M60*N60</f>
        <v>20.394300000000001</v>
      </c>
      <c r="R60" s="40">
        <f>+Q60-P60</f>
        <v>-0.60569999999999879</v>
      </c>
      <c r="S60" s="1" t="s">
        <v>27</v>
      </c>
      <c r="U60" s="1" t="s">
        <v>28</v>
      </c>
      <c r="V60" s="54" t="s">
        <v>259</v>
      </c>
    </row>
    <row r="61" spans="1:22">
      <c r="A61" s="4" t="s">
        <v>85</v>
      </c>
      <c r="B61" s="4" t="s">
        <v>2</v>
      </c>
      <c r="C61" s="5" t="s">
        <v>88</v>
      </c>
      <c r="D61" s="6" t="s">
        <v>26</v>
      </c>
      <c r="E61" s="6" t="s">
        <v>20</v>
      </c>
      <c r="F61" s="6">
        <v>110</v>
      </c>
      <c r="G61" s="6" t="s">
        <v>1</v>
      </c>
      <c r="H61" s="6">
        <v>9</v>
      </c>
      <c r="I61" s="6">
        <v>1363</v>
      </c>
      <c r="J61" s="84">
        <v>70.650000000000006</v>
      </c>
      <c r="K61" s="49">
        <v>1.34E-3</v>
      </c>
      <c r="L61" s="82">
        <v>10.6</v>
      </c>
      <c r="M61" s="64">
        <f t="shared" si="0"/>
        <v>10.519</v>
      </c>
      <c r="N61" s="83">
        <v>1</v>
      </c>
      <c r="O61" s="34" t="s">
        <v>3</v>
      </c>
      <c r="P61" s="83">
        <v>11</v>
      </c>
      <c r="Q61" s="60">
        <f>+M61*N61</f>
        <v>10.519</v>
      </c>
      <c r="R61" s="40">
        <f>+Q61-P61</f>
        <v>-0.48099999999999987</v>
      </c>
      <c r="S61" s="1" t="s">
        <v>27</v>
      </c>
      <c r="U61" s="1" t="s">
        <v>28</v>
      </c>
    </row>
    <row r="62" spans="1:22">
      <c r="A62" s="4" t="s">
        <v>85</v>
      </c>
      <c r="B62" s="4" t="s">
        <v>2</v>
      </c>
      <c r="C62" s="5" t="s">
        <v>88</v>
      </c>
      <c r="D62" s="6" t="s">
        <v>26</v>
      </c>
      <c r="E62" s="6" t="s">
        <v>20</v>
      </c>
      <c r="F62" s="6">
        <v>110</v>
      </c>
      <c r="G62" s="6" t="s">
        <v>1</v>
      </c>
      <c r="H62" s="6">
        <v>9</v>
      </c>
      <c r="I62" s="6">
        <v>1299</v>
      </c>
      <c r="J62" s="84">
        <v>70.650000000000006</v>
      </c>
      <c r="K62" s="49">
        <v>1.2769999999999999E-3</v>
      </c>
      <c r="L62" s="82">
        <v>10.1</v>
      </c>
      <c r="M62" s="64">
        <f t="shared" si="0"/>
        <v>10.02445</v>
      </c>
      <c r="N62" s="83">
        <v>1</v>
      </c>
      <c r="O62" s="34" t="s">
        <v>3</v>
      </c>
      <c r="P62" s="83">
        <v>10</v>
      </c>
      <c r="Q62" s="60">
        <f>+M62*N62</f>
        <v>10.02445</v>
      </c>
      <c r="R62" s="40">
        <f>+Q62-P62</f>
        <v>2.4449999999999861E-2</v>
      </c>
      <c r="S62" s="1" t="s">
        <v>27</v>
      </c>
      <c r="U62" s="1" t="s">
        <v>28</v>
      </c>
    </row>
    <row r="63" spans="1:22">
      <c r="A63" s="4" t="s">
        <v>85</v>
      </c>
      <c r="B63" s="4" t="s">
        <v>2</v>
      </c>
      <c r="C63" s="5" t="s">
        <v>88</v>
      </c>
      <c r="D63" s="6" t="s">
        <v>26</v>
      </c>
      <c r="E63" s="6" t="s">
        <v>20</v>
      </c>
      <c r="F63" s="6">
        <v>110</v>
      </c>
      <c r="G63" s="6" t="s">
        <v>1</v>
      </c>
      <c r="H63" s="6">
        <v>9</v>
      </c>
      <c r="I63" s="6">
        <v>1228</v>
      </c>
      <c r="J63" s="84">
        <v>70.650000000000006</v>
      </c>
      <c r="K63" s="49">
        <v>1.206E-3</v>
      </c>
      <c r="L63" s="82">
        <v>9.5399999999999991</v>
      </c>
      <c r="M63" s="64">
        <f t="shared" si="0"/>
        <v>9.4670999999999985</v>
      </c>
      <c r="N63" s="83">
        <v>1</v>
      </c>
      <c r="O63" s="34" t="s">
        <v>3</v>
      </c>
      <c r="P63" s="83">
        <v>10</v>
      </c>
      <c r="Q63" s="60">
        <f>+M63*N63</f>
        <v>9.4670999999999985</v>
      </c>
      <c r="R63" s="40">
        <f>+Q63-P63</f>
        <v>-0.53290000000000148</v>
      </c>
      <c r="S63" s="1" t="s">
        <v>27</v>
      </c>
      <c r="U63" s="1" t="s">
        <v>28</v>
      </c>
      <c r="V63" s="54" t="s">
        <v>259</v>
      </c>
    </row>
    <row r="64" spans="1:22">
      <c r="A64" s="4" t="s">
        <v>85</v>
      </c>
      <c r="B64" s="4" t="s">
        <v>2</v>
      </c>
      <c r="C64" s="5" t="s">
        <v>88</v>
      </c>
      <c r="D64" s="6" t="s">
        <v>26</v>
      </c>
      <c r="E64" s="6" t="s">
        <v>20</v>
      </c>
      <c r="F64" s="6">
        <v>165</v>
      </c>
      <c r="G64" s="6" t="s">
        <v>1</v>
      </c>
      <c r="H64" s="6">
        <v>19</v>
      </c>
      <c r="I64" s="6">
        <v>1185</v>
      </c>
      <c r="J64" s="84">
        <v>149.19999999999999</v>
      </c>
      <c r="K64" s="49">
        <f>0.003664+0.003715</f>
        <v>7.3790000000000001E-3</v>
      </c>
      <c r="L64" s="82">
        <v>29.2</v>
      </c>
      <c r="M64" s="64">
        <f t="shared" si="0"/>
        <v>57.925150000000002</v>
      </c>
      <c r="N64" s="83">
        <v>2</v>
      </c>
      <c r="O64" s="34" t="s">
        <v>3</v>
      </c>
      <c r="P64" s="83">
        <v>58</v>
      </c>
      <c r="Q64" s="60">
        <f>+M64</f>
        <v>57.925150000000002</v>
      </c>
      <c r="R64" s="40">
        <f>+Q64-P64</f>
        <v>-7.4849999999997863E-2</v>
      </c>
      <c r="S64" s="1" t="s">
        <v>27</v>
      </c>
      <c r="U64" s="1" t="s">
        <v>28</v>
      </c>
    </row>
    <row r="65" spans="1:22">
      <c r="A65" s="4" t="s">
        <v>85</v>
      </c>
      <c r="B65" s="4" t="s">
        <v>2</v>
      </c>
      <c r="C65" s="5" t="s">
        <v>88</v>
      </c>
      <c r="D65" s="6" t="s">
        <v>26</v>
      </c>
      <c r="E65" s="6" t="s">
        <v>20</v>
      </c>
      <c r="F65" s="6">
        <v>240</v>
      </c>
      <c r="G65" s="6" t="s">
        <v>1</v>
      </c>
      <c r="H65" s="6">
        <v>19</v>
      </c>
      <c r="I65" s="6">
        <v>270</v>
      </c>
      <c r="J65" s="84">
        <v>149.19999999999999</v>
      </c>
      <c r="K65" s="49">
        <f>+(0.000835+0.00087)*2</f>
        <v>3.4099999999999998E-3</v>
      </c>
      <c r="L65" s="82">
        <v>9.67</v>
      </c>
      <c r="M65" s="64">
        <f t="shared" si="0"/>
        <v>26.768499999999996</v>
      </c>
      <c r="N65" s="83">
        <v>4</v>
      </c>
      <c r="O65" s="34" t="s">
        <v>3</v>
      </c>
      <c r="P65" s="83">
        <v>39</v>
      </c>
      <c r="Q65" s="60">
        <f>+M65</f>
        <v>26.768499999999996</v>
      </c>
      <c r="R65" s="40">
        <f>+Q65-P65</f>
        <v>-12.231500000000004</v>
      </c>
      <c r="S65" s="1" t="s">
        <v>27</v>
      </c>
      <c r="U65" s="1" t="s">
        <v>28</v>
      </c>
      <c r="V65" s="54" t="s">
        <v>258</v>
      </c>
    </row>
    <row r="66" spans="1:22">
      <c r="A66" s="4" t="s">
        <v>85</v>
      </c>
      <c r="B66" s="4" t="s">
        <v>2</v>
      </c>
      <c r="C66" s="5" t="s">
        <v>88</v>
      </c>
      <c r="D66" s="6" t="s">
        <v>29</v>
      </c>
      <c r="E66" s="6" t="s">
        <v>20</v>
      </c>
      <c r="F66" s="6">
        <v>100</v>
      </c>
      <c r="G66" s="6" t="s">
        <v>1</v>
      </c>
      <c r="H66" s="6">
        <v>9</v>
      </c>
      <c r="I66" s="6">
        <v>388</v>
      </c>
      <c r="J66" s="84">
        <v>70.650000000000006</v>
      </c>
      <c r="K66" s="49">
        <v>2.9399999999999999E-4</v>
      </c>
      <c r="L66" s="82">
        <v>2.74</v>
      </c>
      <c r="M66" s="64">
        <f t="shared" si="0"/>
        <v>2.3079000000000001</v>
      </c>
      <c r="N66" s="83">
        <v>1</v>
      </c>
      <c r="O66" s="34" t="s">
        <v>3</v>
      </c>
      <c r="P66" s="83">
        <v>3</v>
      </c>
      <c r="Q66" s="60">
        <f>+M66*N66</f>
        <v>2.3079000000000001</v>
      </c>
      <c r="R66" s="40">
        <f>+Q66-P66</f>
        <v>-0.69209999999999994</v>
      </c>
      <c r="S66" s="1" t="s">
        <v>27</v>
      </c>
      <c r="U66" s="1" t="s">
        <v>28</v>
      </c>
      <c r="V66" s="54" t="s">
        <v>260</v>
      </c>
    </row>
    <row r="67" spans="1:22">
      <c r="A67" s="4" t="s">
        <v>85</v>
      </c>
      <c r="B67" s="4" t="s">
        <v>2</v>
      </c>
      <c r="C67" s="5" t="s">
        <v>88</v>
      </c>
      <c r="D67" s="6" t="s">
        <v>29</v>
      </c>
      <c r="E67" s="6" t="s">
        <v>20</v>
      </c>
      <c r="F67" s="6">
        <v>100</v>
      </c>
      <c r="G67" s="6" t="s">
        <v>1</v>
      </c>
      <c r="H67" s="6">
        <v>9</v>
      </c>
      <c r="I67" s="6">
        <v>1296</v>
      </c>
      <c r="J67" s="84">
        <v>70.650000000000006</v>
      </c>
      <c r="K67" s="49">
        <v>1.193E-3</v>
      </c>
      <c r="L67" s="82">
        <v>9.16</v>
      </c>
      <c r="M67" s="64">
        <f t="shared" si="0"/>
        <v>9.3650500000000001</v>
      </c>
      <c r="N67" s="83">
        <v>1</v>
      </c>
      <c r="O67" s="34" t="s">
        <v>3</v>
      </c>
      <c r="P67" s="83">
        <v>9</v>
      </c>
      <c r="Q67" s="60">
        <f>+M67*N67</f>
        <v>9.3650500000000001</v>
      </c>
      <c r="R67" s="40">
        <f>+Q67-P67</f>
        <v>0.3650500000000001</v>
      </c>
      <c r="S67" s="1" t="s">
        <v>27</v>
      </c>
      <c r="U67" s="1" t="s">
        <v>28</v>
      </c>
    </row>
    <row r="68" spans="1:22">
      <c r="A68" s="4" t="s">
        <v>85</v>
      </c>
      <c r="B68" s="4" t="s">
        <v>2</v>
      </c>
      <c r="C68" s="5" t="s">
        <v>88</v>
      </c>
      <c r="D68" s="6" t="s">
        <v>29</v>
      </c>
      <c r="E68" s="6" t="s">
        <v>20</v>
      </c>
      <c r="F68" s="6">
        <v>100</v>
      </c>
      <c r="G68" s="6" t="s">
        <v>1</v>
      </c>
      <c r="H68" s="6">
        <v>9</v>
      </c>
      <c r="I68" s="6">
        <v>1297</v>
      </c>
      <c r="J68" s="84">
        <v>70.650000000000006</v>
      </c>
      <c r="K68" s="49">
        <v>1.194E-3</v>
      </c>
      <c r="L68" s="82">
        <v>9.16</v>
      </c>
      <c r="M68" s="64">
        <f t="shared" si="0"/>
        <v>9.3728999999999996</v>
      </c>
      <c r="N68" s="83">
        <v>1</v>
      </c>
      <c r="O68" s="34" t="s">
        <v>3</v>
      </c>
      <c r="P68" s="83">
        <v>9</v>
      </c>
      <c r="Q68" s="60">
        <f>+M68*N68</f>
        <v>9.3728999999999996</v>
      </c>
      <c r="R68" s="40">
        <f>+Q68-P68</f>
        <v>0.37289999999999957</v>
      </c>
      <c r="S68" s="1" t="s">
        <v>27</v>
      </c>
      <c r="U68" s="1" t="s">
        <v>28</v>
      </c>
    </row>
    <row r="69" spans="1:22">
      <c r="A69" s="4" t="s">
        <v>85</v>
      </c>
      <c r="B69" s="4" t="s">
        <v>2</v>
      </c>
      <c r="C69" s="5" t="s">
        <v>88</v>
      </c>
      <c r="D69" s="6" t="s">
        <v>29</v>
      </c>
      <c r="E69" s="6" t="s">
        <v>20</v>
      </c>
      <c r="F69" s="6">
        <v>100</v>
      </c>
      <c r="G69" s="6" t="s">
        <v>1</v>
      </c>
      <c r="H69" s="6">
        <v>9</v>
      </c>
      <c r="I69" s="6">
        <v>1295</v>
      </c>
      <c r="J69" s="84">
        <v>70.650000000000006</v>
      </c>
      <c r="K69" s="49">
        <v>1.1919999999999999E-3</v>
      </c>
      <c r="L69" s="82">
        <v>9.15</v>
      </c>
      <c r="M69" s="64">
        <f t="shared" si="0"/>
        <v>9.3571999999999989</v>
      </c>
      <c r="N69" s="83">
        <v>1</v>
      </c>
      <c r="O69" s="34" t="s">
        <v>3</v>
      </c>
      <c r="P69" s="83">
        <v>9</v>
      </c>
      <c r="Q69" s="60">
        <f>+M69*N69</f>
        <v>9.3571999999999989</v>
      </c>
      <c r="R69" s="40">
        <f>+Q69-P69</f>
        <v>0.35719999999999885</v>
      </c>
      <c r="S69" s="1" t="s">
        <v>27</v>
      </c>
      <c r="U69" s="1" t="s">
        <v>28</v>
      </c>
    </row>
    <row r="70" spans="1:22">
      <c r="A70" s="4" t="s">
        <v>85</v>
      </c>
      <c r="B70" s="4" t="s">
        <v>2</v>
      </c>
      <c r="C70" s="5" t="s">
        <v>88</v>
      </c>
      <c r="D70" s="6" t="s">
        <v>29</v>
      </c>
      <c r="E70" s="6" t="s">
        <v>20</v>
      </c>
      <c r="F70" s="6">
        <v>100</v>
      </c>
      <c r="G70" s="6" t="s">
        <v>1</v>
      </c>
      <c r="H70" s="6">
        <v>9</v>
      </c>
      <c r="I70" s="6">
        <v>1233</v>
      </c>
      <c r="J70" s="84">
        <v>70.650000000000006</v>
      </c>
      <c r="K70" s="49">
        <v>1.1310000000000001E-3</v>
      </c>
      <c r="L70" s="82">
        <v>8.7100000000000009</v>
      </c>
      <c r="M70" s="64">
        <f t="shared" si="0"/>
        <v>8.8783499999999993</v>
      </c>
      <c r="N70" s="83">
        <v>1</v>
      </c>
      <c r="O70" s="34" t="s">
        <v>3</v>
      </c>
      <c r="P70" s="83">
        <v>9</v>
      </c>
      <c r="Q70" s="60">
        <f>+M70*N70</f>
        <v>8.8783499999999993</v>
      </c>
      <c r="R70" s="40">
        <f>+Q70-P70</f>
        <v>-0.1216500000000007</v>
      </c>
      <c r="S70" s="1" t="s">
        <v>27</v>
      </c>
      <c r="U70" s="1" t="s">
        <v>28</v>
      </c>
    </row>
    <row r="71" spans="1:22">
      <c r="A71" s="4" t="s">
        <v>85</v>
      </c>
      <c r="B71" s="4" t="s">
        <v>2</v>
      </c>
      <c r="C71" s="5" t="s">
        <v>88</v>
      </c>
      <c r="D71" s="6" t="s">
        <v>29</v>
      </c>
      <c r="E71" s="6" t="s">
        <v>20</v>
      </c>
      <c r="F71" s="6">
        <v>100</v>
      </c>
      <c r="G71" s="6" t="s">
        <v>1</v>
      </c>
      <c r="H71" s="6">
        <v>9</v>
      </c>
      <c r="I71" s="6">
        <v>945</v>
      </c>
      <c r="J71" s="84">
        <v>70.650000000000006</v>
      </c>
      <c r="K71" s="49">
        <v>8.4599999999999996E-4</v>
      </c>
      <c r="L71" s="82">
        <v>6.68</v>
      </c>
      <c r="M71" s="64">
        <f t="shared" si="0"/>
        <v>6.6410999999999998</v>
      </c>
      <c r="N71" s="83">
        <v>2</v>
      </c>
      <c r="O71" s="34" t="s">
        <v>3</v>
      </c>
      <c r="P71" s="83">
        <v>13</v>
      </c>
      <c r="Q71" s="60">
        <f>+M71*N71</f>
        <v>13.2822</v>
      </c>
      <c r="R71" s="40">
        <f>+Q71-P71</f>
        <v>0.28219999999999956</v>
      </c>
      <c r="S71" s="1" t="s">
        <v>27</v>
      </c>
      <c r="U71" s="1" t="s">
        <v>28</v>
      </c>
    </row>
    <row r="72" spans="1:22">
      <c r="A72" s="4" t="s">
        <v>85</v>
      </c>
      <c r="B72" s="4" t="s">
        <v>2</v>
      </c>
      <c r="C72" s="5" t="s">
        <v>88</v>
      </c>
      <c r="D72" s="6" t="s">
        <v>29</v>
      </c>
      <c r="E72" s="6" t="s">
        <v>20</v>
      </c>
      <c r="F72" s="6">
        <v>100</v>
      </c>
      <c r="G72" s="6" t="s">
        <v>1</v>
      </c>
      <c r="H72" s="6">
        <v>9</v>
      </c>
      <c r="I72" s="6">
        <v>1229</v>
      </c>
      <c r="J72" s="84">
        <v>70.650000000000006</v>
      </c>
      <c r="K72" s="49">
        <v>1.127E-3</v>
      </c>
      <c r="L72" s="82">
        <v>8.68</v>
      </c>
      <c r="M72" s="64">
        <f t="shared" ref="M72:M135" si="1">+K72*$M$4*1000</f>
        <v>8.8469499999999996</v>
      </c>
      <c r="N72" s="83">
        <v>1</v>
      </c>
      <c r="O72" s="34" t="s">
        <v>3</v>
      </c>
      <c r="P72" s="83">
        <v>9</v>
      </c>
      <c r="Q72" s="60">
        <f>+M72*N72</f>
        <v>8.8469499999999996</v>
      </c>
      <c r="R72" s="40">
        <f>+Q72-P72</f>
        <v>-0.15305000000000035</v>
      </c>
      <c r="S72" s="1" t="s">
        <v>27</v>
      </c>
      <c r="U72" s="1" t="s">
        <v>28</v>
      </c>
    </row>
    <row r="73" spans="1:22">
      <c r="A73" s="4" t="s">
        <v>85</v>
      </c>
      <c r="B73" s="4" t="s">
        <v>2</v>
      </c>
      <c r="C73" s="5" t="s">
        <v>88</v>
      </c>
      <c r="D73" s="6" t="s">
        <v>30</v>
      </c>
      <c r="E73" s="6" t="s">
        <v>20</v>
      </c>
      <c r="F73" s="6">
        <v>90</v>
      </c>
      <c r="G73" s="6" t="s">
        <v>1</v>
      </c>
      <c r="H73" s="6">
        <v>9</v>
      </c>
      <c r="I73" s="6">
        <v>300</v>
      </c>
      <c r="J73" s="84">
        <v>70.650000000000006</v>
      </c>
      <c r="K73" s="49">
        <v>2.1699999999999999E-4</v>
      </c>
      <c r="L73" s="82">
        <v>1.91</v>
      </c>
      <c r="M73" s="64">
        <f t="shared" si="1"/>
        <v>1.7034499999999999</v>
      </c>
      <c r="N73" s="83">
        <v>6</v>
      </c>
      <c r="O73" s="34" t="s">
        <v>3</v>
      </c>
      <c r="P73" s="83">
        <v>11</v>
      </c>
      <c r="Q73" s="60">
        <f>+M73*N73</f>
        <v>10.220699999999999</v>
      </c>
      <c r="R73" s="40">
        <f>+Q73-P73</f>
        <v>-0.77930000000000099</v>
      </c>
      <c r="S73" s="1" t="s">
        <v>27</v>
      </c>
      <c r="U73" s="1" t="s">
        <v>31</v>
      </c>
      <c r="V73" s="54" t="s">
        <v>261</v>
      </c>
    </row>
    <row r="74" spans="1:22">
      <c r="A74" s="4" t="s">
        <v>85</v>
      </c>
      <c r="B74" s="4" t="s">
        <v>2</v>
      </c>
      <c r="C74" s="5" t="s">
        <v>88</v>
      </c>
      <c r="D74" s="6" t="s">
        <v>30</v>
      </c>
      <c r="E74" s="6" t="s">
        <v>20</v>
      </c>
      <c r="F74" s="6">
        <v>90</v>
      </c>
      <c r="G74" s="6" t="s">
        <v>1</v>
      </c>
      <c r="H74" s="6">
        <v>9</v>
      </c>
      <c r="I74" s="6">
        <v>300</v>
      </c>
      <c r="J74" s="84">
        <v>70.650000000000006</v>
      </c>
      <c r="K74" s="49">
        <v>2.1699999999999999E-4</v>
      </c>
      <c r="L74" s="82">
        <v>1.91</v>
      </c>
      <c r="M74" s="64">
        <f t="shared" si="1"/>
        <v>1.7034499999999999</v>
      </c>
      <c r="N74" s="83">
        <v>1</v>
      </c>
      <c r="O74" s="34" t="s">
        <v>3</v>
      </c>
      <c r="P74" s="83">
        <v>2</v>
      </c>
      <c r="Q74" s="60">
        <f>+M74*N74</f>
        <v>1.7034499999999999</v>
      </c>
      <c r="R74" s="40">
        <f>+Q74-P74</f>
        <v>-0.29655000000000009</v>
      </c>
      <c r="S74" s="1" t="s">
        <v>27</v>
      </c>
      <c r="U74" s="1" t="s">
        <v>31</v>
      </c>
    </row>
    <row r="75" spans="1:22">
      <c r="A75" s="4" t="s">
        <v>85</v>
      </c>
      <c r="B75" s="4" t="s">
        <v>2</v>
      </c>
      <c r="C75" s="5" t="s">
        <v>88</v>
      </c>
      <c r="D75" s="6" t="s">
        <v>30</v>
      </c>
      <c r="E75" s="6" t="s">
        <v>20</v>
      </c>
      <c r="F75" s="6">
        <v>100</v>
      </c>
      <c r="G75" s="6" t="s">
        <v>1</v>
      </c>
      <c r="H75" s="6">
        <v>9</v>
      </c>
      <c r="I75" s="6">
        <v>120</v>
      </c>
      <c r="J75" s="84">
        <v>70.650000000000006</v>
      </c>
      <c r="K75" s="49">
        <v>7.8999999999999996E-5</v>
      </c>
      <c r="L75" s="82">
        <v>0.84799999999999998</v>
      </c>
      <c r="M75" s="64">
        <f t="shared" si="1"/>
        <v>0.62014999999999998</v>
      </c>
      <c r="N75" s="83">
        <v>3</v>
      </c>
      <c r="O75" s="34" t="s">
        <v>3</v>
      </c>
      <c r="P75" s="83">
        <v>3</v>
      </c>
      <c r="Q75" s="60">
        <f>+M75*N75</f>
        <v>1.8604499999999999</v>
      </c>
      <c r="R75" s="40">
        <f>+Q75-P75</f>
        <v>-1.1395500000000001</v>
      </c>
      <c r="S75" s="1" t="s">
        <v>27</v>
      </c>
      <c r="U75" s="1" t="s">
        <v>31</v>
      </c>
      <c r="V75" s="54" t="s">
        <v>261</v>
      </c>
    </row>
    <row r="76" spans="1:22">
      <c r="A76" s="4" t="s">
        <v>85</v>
      </c>
      <c r="B76" s="4" t="s">
        <v>2</v>
      </c>
      <c r="C76" s="5" t="s">
        <v>88</v>
      </c>
      <c r="D76" s="1" t="s">
        <v>32</v>
      </c>
      <c r="E76" s="1" t="s">
        <v>33</v>
      </c>
      <c r="F76" s="1" t="s">
        <v>34</v>
      </c>
      <c r="H76" s="1">
        <v>22</v>
      </c>
      <c r="I76" s="1">
        <v>200</v>
      </c>
      <c r="J76" s="85" t="s">
        <v>128</v>
      </c>
      <c r="K76" s="34" t="s">
        <v>125</v>
      </c>
      <c r="L76" s="83">
        <v>0.65500000000000003</v>
      </c>
      <c r="M76" s="34" t="s">
        <v>125</v>
      </c>
      <c r="N76" s="83">
        <v>126</v>
      </c>
      <c r="O76" s="34">
        <v>126</v>
      </c>
      <c r="P76" s="83">
        <v>83</v>
      </c>
      <c r="Q76" s="60">
        <f>ROUND(L76*O76,0)</f>
        <v>83</v>
      </c>
      <c r="R76" s="40">
        <f>+Q76-P76</f>
        <v>0</v>
      </c>
      <c r="S76" s="1" t="s">
        <v>35</v>
      </c>
      <c r="U76" s="1" t="s">
        <v>36</v>
      </c>
    </row>
    <row r="77" spans="1:22">
      <c r="A77" s="4" t="s">
        <v>85</v>
      </c>
      <c r="B77" s="4" t="s">
        <v>2</v>
      </c>
      <c r="C77" s="5" t="s">
        <v>88</v>
      </c>
      <c r="D77" s="1" t="s">
        <v>37</v>
      </c>
      <c r="E77" s="1" t="s">
        <v>20</v>
      </c>
      <c r="F77" s="1">
        <v>400</v>
      </c>
      <c r="G77" s="1" t="s">
        <v>1</v>
      </c>
      <c r="H77" s="1">
        <v>28</v>
      </c>
      <c r="I77" s="1">
        <v>400</v>
      </c>
      <c r="J77" s="82">
        <v>219.8</v>
      </c>
      <c r="K77" s="49">
        <v>2.722E-3</v>
      </c>
      <c r="L77" s="82">
        <v>35.200000000000003</v>
      </c>
      <c r="M77" s="64">
        <f t="shared" si="1"/>
        <v>21.367699999999999</v>
      </c>
      <c r="N77" s="83">
        <v>1</v>
      </c>
      <c r="O77" s="34" t="s">
        <v>3</v>
      </c>
      <c r="P77" s="83">
        <v>35</v>
      </c>
      <c r="Q77" s="60">
        <f>+M77*N77</f>
        <v>21.367699999999999</v>
      </c>
      <c r="R77" s="40">
        <f>+Q77-P77</f>
        <v>-13.632300000000001</v>
      </c>
      <c r="S77" s="1" t="s">
        <v>25</v>
      </c>
      <c r="U77" s="1" t="s">
        <v>28</v>
      </c>
      <c r="V77" s="54" t="s">
        <v>126</v>
      </c>
    </row>
    <row r="78" spans="1:22">
      <c r="A78" s="2" t="s">
        <v>85</v>
      </c>
      <c r="B78" s="2" t="s">
        <v>2</v>
      </c>
      <c r="C78" s="3" t="s">
        <v>253</v>
      </c>
      <c r="D78" s="13" t="s">
        <v>3</v>
      </c>
      <c r="E78" s="13" t="s">
        <v>20</v>
      </c>
      <c r="F78" s="13">
        <v>100</v>
      </c>
      <c r="G78" s="13" t="s">
        <v>1</v>
      </c>
      <c r="H78" s="13">
        <v>9</v>
      </c>
      <c r="I78" s="13">
        <v>305</v>
      </c>
      <c r="J78" s="86">
        <v>70.650000000000006</v>
      </c>
      <c r="K78" s="50">
        <v>2.72E-4</v>
      </c>
      <c r="L78" s="87">
        <v>2.15</v>
      </c>
      <c r="M78" s="65">
        <f t="shared" si="1"/>
        <v>2.1351999999999998</v>
      </c>
      <c r="N78" s="88">
        <v>1</v>
      </c>
      <c r="O78" s="35" t="s">
        <v>3</v>
      </c>
      <c r="P78" s="88">
        <v>2</v>
      </c>
      <c r="Q78" s="61">
        <f>+M78*N78</f>
        <v>2.1351999999999998</v>
      </c>
      <c r="R78" s="68">
        <f>+Q78-P78</f>
        <v>0.13519999999999976</v>
      </c>
      <c r="S78" s="14" t="s">
        <v>27</v>
      </c>
      <c r="T78" s="14"/>
      <c r="U78" s="14" t="s">
        <v>31</v>
      </c>
      <c r="V78" s="55"/>
    </row>
    <row r="79" spans="1:22">
      <c r="A79" s="74" t="s">
        <v>85</v>
      </c>
      <c r="B79" s="74" t="s">
        <v>90</v>
      </c>
      <c r="C79" s="75" t="s">
        <v>91</v>
      </c>
      <c r="D79" s="1" t="s">
        <v>19</v>
      </c>
      <c r="E79" s="1" t="s">
        <v>20</v>
      </c>
      <c r="F79" s="1">
        <v>370</v>
      </c>
      <c r="G79" s="1" t="s">
        <v>1</v>
      </c>
      <c r="H79" s="1">
        <v>15</v>
      </c>
      <c r="I79" s="1">
        <v>10718</v>
      </c>
      <c r="J79" s="82">
        <v>117.8</v>
      </c>
      <c r="K79" s="58">
        <v>5.9480999999999999E-2</v>
      </c>
      <c r="L79" s="82">
        <v>467.2</v>
      </c>
      <c r="M79" s="66">
        <f t="shared" si="1"/>
        <v>466.92584999999997</v>
      </c>
      <c r="N79" s="83">
        <v>1</v>
      </c>
      <c r="O79" s="36" t="s">
        <v>3</v>
      </c>
      <c r="P79" s="83">
        <v>467</v>
      </c>
      <c r="Q79" s="62">
        <f>+M79*N79</f>
        <v>466.92584999999997</v>
      </c>
      <c r="R79" s="69">
        <f>+Q79-P79</f>
        <v>-7.4150000000031469E-2</v>
      </c>
      <c r="S79" s="1" t="s">
        <v>21</v>
      </c>
      <c r="U79" s="1" t="s">
        <v>22</v>
      </c>
    </row>
    <row r="80" spans="1:22">
      <c r="A80" s="74" t="s">
        <v>85</v>
      </c>
      <c r="B80" s="74" t="s">
        <v>90</v>
      </c>
      <c r="C80" s="75" t="s">
        <v>91</v>
      </c>
      <c r="D80" s="1" t="s">
        <v>23</v>
      </c>
      <c r="E80" s="1" t="s">
        <v>20</v>
      </c>
      <c r="F80" s="1">
        <v>1620</v>
      </c>
      <c r="G80" s="1" t="s">
        <v>1</v>
      </c>
      <c r="H80" s="1">
        <v>9</v>
      </c>
      <c r="I80" s="1">
        <v>10708</v>
      </c>
      <c r="J80" s="82">
        <v>70.650000000000006</v>
      </c>
      <c r="K80" s="58">
        <v>0.134322</v>
      </c>
      <c r="L80" s="82">
        <v>1054</v>
      </c>
      <c r="M80" s="66">
        <f t="shared" si="1"/>
        <v>1054.4277</v>
      </c>
      <c r="N80" s="83">
        <v>1</v>
      </c>
      <c r="O80" s="36" t="s">
        <v>3</v>
      </c>
      <c r="P80" s="83">
        <v>1054</v>
      </c>
      <c r="Q80" s="62">
        <f>+M80*N80</f>
        <v>1054.4277</v>
      </c>
      <c r="R80" s="69">
        <f>+Q80-P80</f>
        <v>0.42769999999995889</v>
      </c>
      <c r="S80" s="1" t="s">
        <v>21</v>
      </c>
      <c r="T80" s="1">
        <v>86</v>
      </c>
      <c r="U80" s="1" t="s">
        <v>22</v>
      </c>
    </row>
    <row r="81" spans="1:22">
      <c r="A81" s="74" t="s">
        <v>85</v>
      </c>
      <c r="B81" s="74" t="s">
        <v>90</v>
      </c>
      <c r="C81" s="75" t="s">
        <v>91</v>
      </c>
      <c r="D81" s="1" t="s">
        <v>24</v>
      </c>
      <c r="E81" s="1" t="s">
        <v>20</v>
      </c>
      <c r="F81" s="1">
        <v>520</v>
      </c>
      <c r="G81" s="1" t="s">
        <v>1</v>
      </c>
      <c r="H81" s="1">
        <v>27</v>
      </c>
      <c r="I81" s="1">
        <v>10458</v>
      </c>
      <c r="J81" s="82">
        <v>212</v>
      </c>
      <c r="K81" s="58">
        <v>0.14682999999999999</v>
      </c>
      <c r="L81" s="82">
        <v>1153</v>
      </c>
      <c r="M81" s="66">
        <f t="shared" si="1"/>
        <v>1152.6154999999999</v>
      </c>
      <c r="N81" s="83">
        <v>1</v>
      </c>
      <c r="O81" s="36" t="s">
        <v>3</v>
      </c>
      <c r="P81" s="83">
        <v>1153</v>
      </c>
      <c r="Q81" s="62">
        <f>+M81*N81</f>
        <v>1152.6154999999999</v>
      </c>
      <c r="R81" s="69">
        <f>+Q81-P81</f>
        <v>-0.38450000000011642</v>
      </c>
      <c r="S81" s="1" t="s">
        <v>25</v>
      </c>
      <c r="U81" s="1" t="s">
        <v>22</v>
      </c>
    </row>
    <row r="82" spans="1:22">
      <c r="A82" s="74" t="s">
        <v>85</v>
      </c>
      <c r="B82" s="74" t="s">
        <v>90</v>
      </c>
      <c r="C82" s="75" t="s">
        <v>91</v>
      </c>
      <c r="D82" s="1" t="s">
        <v>26</v>
      </c>
      <c r="E82" s="1" t="s">
        <v>20</v>
      </c>
      <c r="F82" s="1">
        <v>165</v>
      </c>
      <c r="G82" s="1" t="s">
        <v>1</v>
      </c>
      <c r="H82" s="1">
        <v>13</v>
      </c>
      <c r="I82" s="1">
        <v>1185</v>
      </c>
      <c r="J82" s="82">
        <v>102.1</v>
      </c>
      <c r="K82" s="49">
        <f>0.002542+0.002507</f>
        <v>5.0489999999999997E-3</v>
      </c>
      <c r="L82" s="82">
        <v>20</v>
      </c>
      <c r="M82" s="66">
        <f t="shared" si="1"/>
        <v>39.634649999999993</v>
      </c>
      <c r="N82" s="83">
        <v>2</v>
      </c>
      <c r="O82" s="36" t="s">
        <v>3</v>
      </c>
      <c r="P82" s="83">
        <v>40</v>
      </c>
      <c r="Q82" s="62">
        <f>+M82</f>
        <v>39.634649999999993</v>
      </c>
      <c r="R82" s="69">
        <f>+Q82-P82</f>
        <v>-0.3653500000000065</v>
      </c>
      <c r="S82" s="1" t="s">
        <v>27</v>
      </c>
      <c r="U82" s="1" t="s">
        <v>28</v>
      </c>
    </row>
    <row r="83" spans="1:22">
      <c r="A83" s="74" t="s">
        <v>85</v>
      </c>
      <c r="B83" s="74" t="s">
        <v>90</v>
      </c>
      <c r="C83" s="75" t="s">
        <v>91</v>
      </c>
      <c r="D83" s="1" t="s">
        <v>26</v>
      </c>
      <c r="E83" s="1" t="s">
        <v>20</v>
      </c>
      <c r="F83" s="1">
        <v>110</v>
      </c>
      <c r="G83" s="1" t="s">
        <v>1</v>
      </c>
      <c r="H83" s="1">
        <v>9</v>
      </c>
      <c r="I83" s="1">
        <v>1228</v>
      </c>
      <c r="J83" s="82">
        <v>70.650000000000006</v>
      </c>
      <c r="K83" s="49">
        <v>1.206E-3</v>
      </c>
      <c r="L83" s="82">
        <v>9.5399999999999991</v>
      </c>
      <c r="M83" s="66">
        <f t="shared" si="1"/>
        <v>9.4670999999999985</v>
      </c>
      <c r="N83" s="83">
        <v>1</v>
      </c>
      <c r="O83" s="36" t="s">
        <v>3</v>
      </c>
      <c r="P83" s="83">
        <v>10</v>
      </c>
      <c r="Q83" s="62">
        <f>+M83*N83</f>
        <v>9.4670999999999985</v>
      </c>
      <c r="R83" s="69">
        <f>+Q83-P83</f>
        <v>-0.53290000000000148</v>
      </c>
      <c r="S83" s="1" t="s">
        <v>27</v>
      </c>
      <c r="U83" s="1" t="s">
        <v>28</v>
      </c>
      <c r="V83" s="54" t="s">
        <v>259</v>
      </c>
    </row>
    <row r="84" spans="1:22">
      <c r="A84" s="74" t="s">
        <v>85</v>
      </c>
      <c r="B84" s="74" t="s">
        <v>90</v>
      </c>
      <c r="C84" s="75" t="s">
        <v>91</v>
      </c>
      <c r="D84" s="1" t="s">
        <v>26</v>
      </c>
      <c r="E84" s="1" t="s">
        <v>20</v>
      </c>
      <c r="F84" s="1">
        <v>110</v>
      </c>
      <c r="G84" s="1" t="s">
        <v>1</v>
      </c>
      <c r="H84" s="1">
        <v>9</v>
      </c>
      <c r="I84" s="1">
        <v>1299</v>
      </c>
      <c r="J84" s="82">
        <v>70.650000000000006</v>
      </c>
      <c r="K84" s="49">
        <v>1.2769999999999999E-3</v>
      </c>
      <c r="L84" s="82">
        <v>10.1</v>
      </c>
      <c r="M84" s="66">
        <f t="shared" si="1"/>
        <v>10.02445</v>
      </c>
      <c r="N84" s="83">
        <v>1</v>
      </c>
      <c r="O84" s="36" t="s">
        <v>3</v>
      </c>
      <c r="P84" s="83">
        <v>10</v>
      </c>
      <c r="Q84" s="62">
        <f>+M84*N84</f>
        <v>10.02445</v>
      </c>
      <c r="R84" s="69">
        <f>+Q84-P84</f>
        <v>2.4449999999999861E-2</v>
      </c>
      <c r="S84" s="1" t="s">
        <v>27</v>
      </c>
      <c r="U84" s="1" t="s">
        <v>28</v>
      </c>
    </row>
    <row r="85" spans="1:22">
      <c r="A85" s="74" t="s">
        <v>85</v>
      </c>
      <c r="B85" s="74" t="s">
        <v>90</v>
      </c>
      <c r="C85" s="75" t="s">
        <v>91</v>
      </c>
      <c r="D85" s="1" t="s">
        <v>26</v>
      </c>
      <c r="E85" s="1" t="s">
        <v>20</v>
      </c>
      <c r="F85" s="1">
        <v>110</v>
      </c>
      <c r="G85" s="1" t="s">
        <v>1</v>
      </c>
      <c r="H85" s="1">
        <v>9</v>
      </c>
      <c r="I85" s="1">
        <v>1363</v>
      </c>
      <c r="J85" s="82">
        <v>70.650000000000006</v>
      </c>
      <c r="K85" s="49">
        <v>1.34E-3</v>
      </c>
      <c r="L85" s="82">
        <v>10.6</v>
      </c>
      <c r="M85" s="66">
        <f t="shared" si="1"/>
        <v>10.519</v>
      </c>
      <c r="N85" s="83">
        <v>1</v>
      </c>
      <c r="O85" s="36" t="s">
        <v>3</v>
      </c>
      <c r="P85" s="83">
        <v>11</v>
      </c>
      <c r="Q85" s="62">
        <f>+M85*N85</f>
        <v>10.519</v>
      </c>
      <c r="R85" s="69">
        <f>+Q85-P85</f>
        <v>-0.48099999999999987</v>
      </c>
      <c r="S85" s="1" t="s">
        <v>27</v>
      </c>
      <c r="U85" s="1" t="s">
        <v>28</v>
      </c>
    </row>
    <row r="86" spans="1:22">
      <c r="A86" s="74" t="s">
        <v>85</v>
      </c>
      <c r="B86" s="74" t="s">
        <v>90</v>
      </c>
      <c r="C86" s="75" t="s">
        <v>91</v>
      </c>
      <c r="D86" s="1" t="s">
        <v>26</v>
      </c>
      <c r="E86" s="1" t="s">
        <v>20</v>
      </c>
      <c r="F86" s="1">
        <v>150</v>
      </c>
      <c r="G86" s="1" t="s">
        <v>1</v>
      </c>
      <c r="H86" s="1">
        <v>12</v>
      </c>
      <c r="I86" s="1">
        <v>1456</v>
      </c>
      <c r="J86" s="82">
        <v>94.2</v>
      </c>
      <c r="K86" s="49">
        <v>2.598E-3</v>
      </c>
      <c r="L86" s="82">
        <v>20.6</v>
      </c>
      <c r="M86" s="66">
        <f t="shared" si="1"/>
        <v>20.394300000000001</v>
      </c>
      <c r="N86" s="83">
        <v>1</v>
      </c>
      <c r="O86" s="36" t="s">
        <v>3</v>
      </c>
      <c r="P86" s="83">
        <v>21</v>
      </c>
      <c r="Q86" s="62">
        <f>+M86*N86</f>
        <v>20.394300000000001</v>
      </c>
      <c r="R86" s="69">
        <f>+Q86-P86</f>
        <v>-0.60569999999999879</v>
      </c>
      <c r="S86" s="1" t="s">
        <v>27</v>
      </c>
      <c r="U86" s="1" t="s">
        <v>28</v>
      </c>
      <c r="V86" s="54" t="s">
        <v>259</v>
      </c>
    </row>
    <row r="87" spans="1:22">
      <c r="A87" s="74" t="s">
        <v>85</v>
      </c>
      <c r="B87" s="74" t="s">
        <v>90</v>
      </c>
      <c r="C87" s="75" t="s">
        <v>91</v>
      </c>
      <c r="D87" s="1" t="s">
        <v>26</v>
      </c>
      <c r="E87" s="1" t="s">
        <v>20</v>
      </c>
      <c r="F87" s="1">
        <v>110</v>
      </c>
      <c r="G87" s="1" t="s">
        <v>1</v>
      </c>
      <c r="H87" s="1">
        <v>9</v>
      </c>
      <c r="I87" s="1">
        <v>1475</v>
      </c>
      <c r="J87" s="82">
        <v>70.650000000000006</v>
      </c>
      <c r="K87" s="49">
        <v>1.451E-3</v>
      </c>
      <c r="L87" s="82">
        <v>11.5</v>
      </c>
      <c r="M87" s="66">
        <f t="shared" si="1"/>
        <v>11.39035</v>
      </c>
      <c r="N87" s="83">
        <v>1</v>
      </c>
      <c r="O87" s="36" t="s">
        <v>3</v>
      </c>
      <c r="P87" s="83">
        <v>12</v>
      </c>
      <c r="Q87" s="62">
        <f>+M87*N87</f>
        <v>11.39035</v>
      </c>
      <c r="R87" s="69">
        <f>+Q87-P87</f>
        <v>-0.60965000000000025</v>
      </c>
      <c r="S87" s="1" t="s">
        <v>27</v>
      </c>
      <c r="U87" s="1" t="s">
        <v>28</v>
      </c>
      <c r="V87" s="54" t="s">
        <v>259</v>
      </c>
    </row>
    <row r="88" spans="1:22">
      <c r="A88" s="74" t="s">
        <v>85</v>
      </c>
      <c r="B88" s="74" t="s">
        <v>90</v>
      </c>
      <c r="C88" s="75" t="s">
        <v>91</v>
      </c>
      <c r="D88" s="1" t="s">
        <v>26</v>
      </c>
      <c r="E88" s="1" t="s">
        <v>20</v>
      </c>
      <c r="F88" s="1">
        <v>110</v>
      </c>
      <c r="G88" s="1" t="s">
        <v>1</v>
      </c>
      <c r="H88" s="1">
        <v>9</v>
      </c>
      <c r="I88" s="1">
        <v>1521</v>
      </c>
      <c r="J88" s="82">
        <v>70.650000000000006</v>
      </c>
      <c r="K88" s="49">
        <v>1.4970000000000001E-3</v>
      </c>
      <c r="L88" s="82">
        <v>11.8</v>
      </c>
      <c r="M88" s="66">
        <f t="shared" si="1"/>
        <v>11.75145</v>
      </c>
      <c r="N88" s="83">
        <v>1</v>
      </c>
      <c r="O88" s="36" t="s">
        <v>3</v>
      </c>
      <c r="P88" s="83">
        <v>12</v>
      </c>
      <c r="Q88" s="62">
        <f>+M88*N88</f>
        <v>11.75145</v>
      </c>
      <c r="R88" s="69">
        <f>+Q88-P88</f>
        <v>-0.24854999999999983</v>
      </c>
      <c r="S88" s="1" t="s">
        <v>27</v>
      </c>
      <c r="U88" s="1" t="s">
        <v>28</v>
      </c>
    </row>
    <row r="89" spans="1:22">
      <c r="A89" s="74" t="s">
        <v>85</v>
      </c>
      <c r="B89" s="74" t="s">
        <v>90</v>
      </c>
      <c r="C89" s="75" t="s">
        <v>91</v>
      </c>
      <c r="D89" s="1" t="s">
        <v>26</v>
      </c>
      <c r="E89" s="1" t="s">
        <v>20</v>
      </c>
      <c r="F89" s="1">
        <v>110</v>
      </c>
      <c r="G89" s="1" t="s">
        <v>1</v>
      </c>
      <c r="H89" s="1">
        <v>9</v>
      </c>
      <c r="I89" s="1">
        <v>1561</v>
      </c>
      <c r="J89" s="82">
        <v>70.650000000000006</v>
      </c>
      <c r="K89" s="49">
        <v>1.536E-3</v>
      </c>
      <c r="L89" s="82">
        <v>12.1</v>
      </c>
      <c r="M89" s="66">
        <f t="shared" si="1"/>
        <v>12.057600000000001</v>
      </c>
      <c r="N89" s="83">
        <v>1</v>
      </c>
      <c r="O89" s="36" t="s">
        <v>3</v>
      </c>
      <c r="P89" s="83">
        <v>12</v>
      </c>
      <c r="Q89" s="62">
        <f>+M89*N89</f>
        <v>12.057600000000001</v>
      </c>
      <c r="R89" s="69">
        <f>+Q89-P89</f>
        <v>5.7600000000000762E-2</v>
      </c>
      <c r="S89" s="1" t="s">
        <v>27</v>
      </c>
      <c r="U89" s="1" t="s">
        <v>28</v>
      </c>
    </row>
    <row r="90" spans="1:22">
      <c r="A90" s="74" t="s">
        <v>85</v>
      </c>
      <c r="B90" s="74" t="s">
        <v>90</v>
      </c>
      <c r="C90" s="75" t="s">
        <v>91</v>
      </c>
      <c r="D90" s="1" t="s">
        <v>26</v>
      </c>
      <c r="E90" s="1" t="s">
        <v>20</v>
      </c>
      <c r="F90" s="1">
        <v>240</v>
      </c>
      <c r="G90" s="1" t="s">
        <v>1</v>
      </c>
      <c r="H90" s="1">
        <v>19</v>
      </c>
      <c r="I90" s="1">
        <v>270</v>
      </c>
      <c r="J90" s="82">
        <v>149.19999999999999</v>
      </c>
      <c r="K90" s="49">
        <f>+(0.000835+0.00087)*2</f>
        <v>3.4099999999999998E-3</v>
      </c>
      <c r="L90" s="82">
        <v>9.67</v>
      </c>
      <c r="M90" s="66">
        <f t="shared" si="1"/>
        <v>26.768499999999996</v>
      </c>
      <c r="N90" s="83">
        <v>4</v>
      </c>
      <c r="O90" s="36" t="s">
        <v>3</v>
      </c>
      <c r="P90" s="83">
        <v>39</v>
      </c>
      <c r="Q90" s="62">
        <f>+M90</f>
        <v>26.768499999999996</v>
      </c>
      <c r="R90" s="69">
        <f>+Q90-P90</f>
        <v>-12.231500000000004</v>
      </c>
      <c r="S90" s="1" t="s">
        <v>27</v>
      </c>
      <c r="U90" s="1" t="s">
        <v>28</v>
      </c>
      <c r="V90" s="54" t="s">
        <v>258</v>
      </c>
    </row>
    <row r="91" spans="1:22">
      <c r="A91" s="74" t="s">
        <v>85</v>
      </c>
      <c r="B91" s="74" t="s">
        <v>90</v>
      </c>
      <c r="C91" s="75" t="s">
        <v>91</v>
      </c>
      <c r="D91" s="1" t="s">
        <v>29</v>
      </c>
      <c r="E91" s="1" t="s">
        <v>20</v>
      </c>
      <c r="F91" s="1">
        <v>100</v>
      </c>
      <c r="G91" s="1" t="s">
        <v>1</v>
      </c>
      <c r="H91" s="1">
        <v>9</v>
      </c>
      <c r="I91" s="1">
        <v>879</v>
      </c>
      <c r="J91" s="82">
        <v>70.650000000000006</v>
      </c>
      <c r="K91" s="58">
        <v>7.7999999999999999E-4</v>
      </c>
      <c r="L91" s="82">
        <v>6.21</v>
      </c>
      <c r="M91" s="66">
        <f t="shared" si="1"/>
        <v>6.1230000000000002</v>
      </c>
      <c r="N91" s="83">
        <v>1</v>
      </c>
      <c r="O91" s="36" t="s">
        <v>3</v>
      </c>
      <c r="P91" s="83">
        <v>6</v>
      </c>
      <c r="Q91" s="62">
        <f>+M91*N91</f>
        <v>6.1230000000000002</v>
      </c>
      <c r="R91" s="69">
        <f>+Q91-P91</f>
        <v>0.12300000000000022</v>
      </c>
      <c r="S91" s="1" t="s">
        <v>27</v>
      </c>
      <c r="U91" s="1" t="s">
        <v>28</v>
      </c>
    </row>
    <row r="92" spans="1:22">
      <c r="A92" s="74" t="s">
        <v>85</v>
      </c>
      <c r="B92" s="74" t="s">
        <v>90</v>
      </c>
      <c r="C92" s="75" t="s">
        <v>91</v>
      </c>
      <c r="D92" s="1" t="s">
        <v>29</v>
      </c>
      <c r="E92" s="1" t="s">
        <v>20</v>
      </c>
      <c r="F92" s="1">
        <v>100</v>
      </c>
      <c r="G92" s="1" t="s">
        <v>1</v>
      </c>
      <c r="H92" s="1">
        <v>9</v>
      </c>
      <c r="I92" s="1">
        <v>1234</v>
      </c>
      <c r="J92" s="82">
        <v>70.650000000000006</v>
      </c>
      <c r="K92" s="58">
        <v>1.132E-3</v>
      </c>
      <c r="L92" s="82">
        <v>8.7200000000000006</v>
      </c>
      <c r="M92" s="66">
        <f t="shared" si="1"/>
        <v>8.8861999999999988</v>
      </c>
      <c r="N92" s="83">
        <v>2</v>
      </c>
      <c r="O92" s="36" t="s">
        <v>3</v>
      </c>
      <c r="P92" s="83">
        <v>17</v>
      </c>
      <c r="Q92" s="62">
        <f>+M92*N92</f>
        <v>17.772399999999998</v>
      </c>
      <c r="R92" s="69">
        <f>+Q92-P92</f>
        <v>0.77239999999999753</v>
      </c>
      <c r="S92" s="1" t="s">
        <v>27</v>
      </c>
      <c r="U92" s="1" t="s">
        <v>28</v>
      </c>
    </row>
    <row r="93" spans="1:22">
      <c r="A93" s="74" t="s">
        <v>85</v>
      </c>
      <c r="B93" s="74" t="s">
        <v>90</v>
      </c>
      <c r="C93" s="75" t="s">
        <v>91</v>
      </c>
      <c r="D93" s="1" t="s">
        <v>29</v>
      </c>
      <c r="E93" s="1" t="s">
        <v>20</v>
      </c>
      <c r="F93" s="1">
        <v>100</v>
      </c>
      <c r="G93" s="1" t="s">
        <v>1</v>
      </c>
      <c r="H93" s="1">
        <v>9</v>
      </c>
      <c r="I93" s="1">
        <v>1233</v>
      </c>
      <c r="J93" s="82">
        <v>70.650000000000006</v>
      </c>
      <c r="K93" s="58">
        <v>1.132E-3</v>
      </c>
      <c r="L93" s="82">
        <v>8.7100000000000009</v>
      </c>
      <c r="M93" s="66">
        <f t="shared" si="1"/>
        <v>8.8861999999999988</v>
      </c>
      <c r="N93" s="83">
        <v>1</v>
      </c>
      <c r="O93" s="36" t="s">
        <v>3</v>
      </c>
      <c r="P93" s="83">
        <v>9</v>
      </c>
      <c r="Q93" s="62">
        <f>+M93*N93</f>
        <v>8.8861999999999988</v>
      </c>
      <c r="R93" s="69">
        <f>+Q93-P93</f>
        <v>-0.11380000000000123</v>
      </c>
      <c r="S93" s="1" t="s">
        <v>27</v>
      </c>
      <c r="U93" s="1" t="s">
        <v>28</v>
      </c>
    </row>
    <row r="94" spans="1:22">
      <c r="A94" s="74" t="s">
        <v>85</v>
      </c>
      <c r="B94" s="74" t="s">
        <v>90</v>
      </c>
      <c r="C94" s="75" t="s">
        <v>91</v>
      </c>
      <c r="D94" s="1" t="s">
        <v>29</v>
      </c>
      <c r="E94" s="1" t="s">
        <v>20</v>
      </c>
      <c r="F94" s="1">
        <v>100</v>
      </c>
      <c r="G94" s="1" t="s">
        <v>1</v>
      </c>
      <c r="H94" s="1">
        <v>9</v>
      </c>
      <c r="I94" s="1">
        <v>1295</v>
      </c>
      <c r="J94" s="82">
        <v>70.650000000000006</v>
      </c>
      <c r="K94" s="58">
        <v>1.1919999999999999E-3</v>
      </c>
      <c r="L94" s="82">
        <v>9.15</v>
      </c>
      <c r="M94" s="66">
        <f t="shared" si="1"/>
        <v>9.3571999999999989</v>
      </c>
      <c r="N94" s="83">
        <v>1</v>
      </c>
      <c r="O94" s="36" t="s">
        <v>3</v>
      </c>
      <c r="P94" s="83">
        <v>9</v>
      </c>
      <c r="Q94" s="62">
        <f>+M94*N94</f>
        <v>9.3571999999999989</v>
      </c>
      <c r="R94" s="69">
        <f>+Q94-P94</f>
        <v>0.35719999999999885</v>
      </c>
      <c r="S94" s="1" t="s">
        <v>27</v>
      </c>
      <c r="U94" s="1" t="s">
        <v>28</v>
      </c>
    </row>
    <row r="95" spans="1:22">
      <c r="A95" s="74" t="s">
        <v>85</v>
      </c>
      <c r="B95" s="74" t="s">
        <v>90</v>
      </c>
      <c r="C95" s="75" t="s">
        <v>91</v>
      </c>
      <c r="D95" s="1" t="s">
        <v>29</v>
      </c>
      <c r="E95" s="1" t="s">
        <v>20</v>
      </c>
      <c r="F95" s="1">
        <v>100</v>
      </c>
      <c r="G95" s="1" t="s">
        <v>1</v>
      </c>
      <c r="H95" s="1">
        <v>9</v>
      </c>
      <c r="I95" s="1">
        <v>1297</v>
      </c>
      <c r="J95" s="82">
        <v>70.650000000000006</v>
      </c>
      <c r="K95" s="58">
        <v>1.194E-3</v>
      </c>
      <c r="L95" s="82">
        <v>9.16</v>
      </c>
      <c r="M95" s="66">
        <f t="shared" si="1"/>
        <v>9.3728999999999996</v>
      </c>
      <c r="N95" s="83">
        <v>1</v>
      </c>
      <c r="O95" s="36" t="s">
        <v>3</v>
      </c>
      <c r="P95" s="83">
        <v>9</v>
      </c>
      <c r="Q95" s="62">
        <f>+M95*N95</f>
        <v>9.3728999999999996</v>
      </c>
      <c r="R95" s="69">
        <f>+Q95-P95</f>
        <v>0.37289999999999957</v>
      </c>
      <c r="S95" s="1" t="s">
        <v>27</v>
      </c>
      <c r="U95" s="1" t="s">
        <v>28</v>
      </c>
    </row>
    <row r="96" spans="1:22">
      <c r="A96" s="74" t="s">
        <v>85</v>
      </c>
      <c r="B96" s="74" t="s">
        <v>90</v>
      </c>
      <c r="C96" s="75" t="s">
        <v>91</v>
      </c>
      <c r="D96" s="1" t="s">
        <v>29</v>
      </c>
      <c r="E96" s="1" t="s">
        <v>20</v>
      </c>
      <c r="F96" s="1">
        <v>100</v>
      </c>
      <c r="G96" s="1" t="s">
        <v>1</v>
      </c>
      <c r="H96" s="1">
        <v>9</v>
      </c>
      <c r="I96" s="1">
        <v>1296</v>
      </c>
      <c r="J96" s="82">
        <v>70.650000000000006</v>
      </c>
      <c r="K96" s="58">
        <v>1.193E-3</v>
      </c>
      <c r="L96" s="82">
        <v>9.16</v>
      </c>
      <c r="M96" s="66">
        <f t="shared" si="1"/>
        <v>9.3650500000000001</v>
      </c>
      <c r="N96" s="83">
        <v>1</v>
      </c>
      <c r="O96" s="36" t="s">
        <v>3</v>
      </c>
      <c r="P96" s="83">
        <v>9</v>
      </c>
      <c r="Q96" s="62">
        <f>+M96*N96</f>
        <v>9.3650500000000001</v>
      </c>
      <c r="R96" s="69">
        <f>+Q96-P96</f>
        <v>0.3650500000000001</v>
      </c>
      <c r="S96" s="1" t="s">
        <v>27</v>
      </c>
      <c r="U96" s="1" t="s">
        <v>28</v>
      </c>
    </row>
    <row r="97" spans="1:22">
      <c r="A97" s="74" t="s">
        <v>85</v>
      </c>
      <c r="B97" s="74" t="s">
        <v>90</v>
      </c>
      <c r="C97" s="75" t="s">
        <v>91</v>
      </c>
      <c r="D97" s="1" t="s">
        <v>29</v>
      </c>
      <c r="E97" s="1" t="s">
        <v>20</v>
      </c>
      <c r="F97" s="1">
        <v>100</v>
      </c>
      <c r="G97" s="1" t="s">
        <v>1</v>
      </c>
      <c r="H97" s="1">
        <v>9</v>
      </c>
      <c r="I97" s="1">
        <v>388</v>
      </c>
      <c r="J97" s="82">
        <v>70.650000000000006</v>
      </c>
      <c r="K97" s="58">
        <v>2.9399999999999999E-4</v>
      </c>
      <c r="L97" s="82">
        <v>2.74</v>
      </c>
      <c r="M97" s="66">
        <f t="shared" si="1"/>
        <v>2.3079000000000001</v>
      </c>
      <c r="N97" s="83">
        <v>1</v>
      </c>
      <c r="O97" s="36" t="s">
        <v>3</v>
      </c>
      <c r="P97" s="83">
        <v>3</v>
      </c>
      <c r="Q97" s="62">
        <f>+M97*N97</f>
        <v>2.3079000000000001</v>
      </c>
      <c r="R97" s="69">
        <f>+Q97-P97</f>
        <v>-0.69209999999999994</v>
      </c>
      <c r="S97" s="1" t="s">
        <v>27</v>
      </c>
      <c r="U97" s="1" t="s">
        <v>28</v>
      </c>
      <c r="V97" s="54" t="s">
        <v>259</v>
      </c>
    </row>
    <row r="98" spans="1:22">
      <c r="A98" s="74" t="s">
        <v>85</v>
      </c>
      <c r="B98" s="74" t="s">
        <v>90</v>
      </c>
      <c r="C98" s="75" t="s">
        <v>91</v>
      </c>
      <c r="D98" s="1" t="s">
        <v>30</v>
      </c>
      <c r="E98" s="1" t="s">
        <v>20</v>
      </c>
      <c r="F98" s="1">
        <v>90</v>
      </c>
      <c r="G98" s="1" t="s">
        <v>1</v>
      </c>
      <c r="H98" s="1">
        <v>9</v>
      </c>
      <c r="I98" s="1">
        <v>300</v>
      </c>
      <c r="J98" s="82">
        <v>70.650000000000006</v>
      </c>
      <c r="K98" s="58">
        <v>2.1699999999999999E-4</v>
      </c>
      <c r="L98" s="82">
        <v>1.91</v>
      </c>
      <c r="M98" s="66">
        <f t="shared" si="1"/>
        <v>1.7034499999999999</v>
      </c>
      <c r="N98" s="83">
        <v>1</v>
      </c>
      <c r="O98" s="36" t="s">
        <v>3</v>
      </c>
      <c r="P98" s="83">
        <v>2</v>
      </c>
      <c r="Q98" s="62">
        <f>+M98*N98</f>
        <v>1.7034499999999999</v>
      </c>
      <c r="R98" s="69">
        <f>+Q98-P98</f>
        <v>-0.29655000000000009</v>
      </c>
      <c r="S98" s="1" t="s">
        <v>27</v>
      </c>
      <c r="U98" s="1" t="s">
        <v>31</v>
      </c>
    </row>
    <row r="99" spans="1:22">
      <c r="A99" s="74" t="s">
        <v>85</v>
      </c>
      <c r="B99" s="74" t="s">
        <v>90</v>
      </c>
      <c r="C99" s="75" t="s">
        <v>91</v>
      </c>
      <c r="D99" s="1" t="s">
        <v>30</v>
      </c>
      <c r="E99" s="1" t="s">
        <v>20</v>
      </c>
      <c r="F99" s="1">
        <v>90</v>
      </c>
      <c r="G99" s="1" t="s">
        <v>1</v>
      </c>
      <c r="H99" s="1">
        <v>9</v>
      </c>
      <c r="I99" s="1">
        <v>300</v>
      </c>
      <c r="J99" s="82">
        <v>70.650000000000006</v>
      </c>
      <c r="K99" s="58">
        <v>2.1699999999999999E-4</v>
      </c>
      <c r="L99" s="82">
        <v>1.91</v>
      </c>
      <c r="M99" s="66">
        <f t="shared" si="1"/>
        <v>1.7034499999999999</v>
      </c>
      <c r="N99" s="83">
        <v>6</v>
      </c>
      <c r="O99" s="36" t="s">
        <v>3</v>
      </c>
      <c r="P99" s="83">
        <v>11</v>
      </c>
      <c r="Q99" s="62">
        <f>+M99*N99</f>
        <v>10.220699999999999</v>
      </c>
      <c r="R99" s="69">
        <f>+Q99-P99</f>
        <v>-0.77930000000000099</v>
      </c>
      <c r="S99" s="1" t="s">
        <v>27</v>
      </c>
      <c r="U99" s="1" t="s">
        <v>31</v>
      </c>
      <c r="V99" s="54" t="s">
        <v>261</v>
      </c>
    </row>
    <row r="100" spans="1:22">
      <c r="A100" s="74" t="s">
        <v>85</v>
      </c>
      <c r="B100" s="74" t="s">
        <v>90</v>
      </c>
      <c r="C100" s="75" t="s">
        <v>91</v>
      </c>
      <c r="D100" s="1" t="s">
        <v>30</v>
      </c>
      <c r="E100" s="1" t="s">
        <v>20</v>
      </c>
      <c r="F100" s="1">
        <v>100</v>
      </c>
      <c r="G100" s="1" t="s">
        <v>1</v>
      </c>
      <c r="H100" s="1">
        <v>9</v>
      </c>
      <c r="I100" s="1">
        <v>120</v>
      </c>
      <c r="J100" s="82">
        <v>70.650000000000006</v>
      </c>
      <c r="K100" s="58">
        <v>7.8999999999999996E-5</v>
      </c>
      <c r="L100" s="82">
        <v>0.84799999999999998</v>
      </c>
      <c r="M100" s="66">
        <f t="shared" si="1"/>
        <v>0.62014999999999998</v>
      </c>
      <c r="N100" s="83">
        <v>3</v>
      </c>
      <c r="O100" s="36" t="s">
        <v>3</v>
      </c>
      <c r="P100" s="83">
        <v>3</v>
      </c>
      <c r="Q100" s="62">
        <f>+M100*N100</f>
        <v>1.8604499999999999</v>
      </c>
      <c r="R100" s="69">
        <f>+Q100-P100</f>
        <v>-1.1395500000000001</v>
      </c>
      <c r="S100" s="1" t="s">
        <v>27</v>
      </c>
      <c r="U100" s="1" t="s">
        <v>31</v>
      </c>
      <c r="V100" s="54" t="s">
        <v>261</v>
      </c>
    </row>
    <row r="101" spans="1:22">
      <c r="A101" s="74" t="s">
        <v>85</v>
      </c>
      <c r="B101" s="74" t="s">
        <v>90</v>
      </c>
      <c r="C101" s="75" t="s">
        <v>91</v>
      </c>
      <c r="D101" s="1" t="s">
        <v>32</v>
      </c>
      <c r="E101" s="1" t="s">
        <v>33</v>
      </c>
      <c r="F101" s="1" t="s">
        <v>34</v>
      </c>
      <c r="H101" s="1">
        <v>22</v>
      </c>
      <c r="I101" s="1">
        <v>200</v>
      </c>
      <c r="J101" s="85" t="s">
        <v>128</v>
      </c>
      <c r="K101" s="34" t="s">
        <v>125</v>
      </c>
      <c r="L101" s="83">
        <v>0.65500000000000003</v>
      </c>
      <c r="M101" s="34" t="s">
        <v>125</v>
      </c>
      <c r="N101" s="83">
        <v>129</v>
      </c>
      <c r="O101" s="36">
        <v>129</v>
      </c>
      <c r="P101" s="83">
        <v>84</v>
      </c>
      <c r="Q101" s="60">
        <f>ROUND(L101*O101,0)</f>
        <v>84</v>
      </c>
      <c r="R101" s="40">
        <f>+Q101-P101</f>
        <v>0</v>
      </c>
      <c r="S101" s="1" t="s">
        <v>35</v>
      </c>
      <c r="U101" s="1" t="s">
        <v>36</v>
      </c>
    </row>
    <row r="102" spans="1:22">
      <c r="A102" s="74" t="s">
        <v>85</v>
      </c>
      <c r="B102" s="74" t="s">
        <v>90</v>
      </c>
      <c r="C102" s="75" t="s">
        <v>91</v>
      </c>
      <c r="D102" s="1" t="s">
        <v>37</v>
      </c>
      <c r="E102" s="1" t="s">
        <v>20</v>
      </c>
      <c r="F102" s="1">
        <v>280</v>
      </c>
      <c r="G102" s="1" t="s">
        <v>1</v>
      </c>
      <c r="H102" s="1">
        <v>31</v>
      </c>
      <c r="I102" s="1">
        <v>450</v>
      </c>
      <c r="J102" s="82">
        <v>243.4</v>
      </c>
      <c r="K102" s="49">
        <v>3.2209999999999999E-3</v>
      </c>
      <c r="L102" s="82">
        <v>30.7</v>
      </c>
      <c r="M102" s="66">
        <f t="shared" si="1"/>
        <v>25.284849999999999</v>
      </c>
      <c r="N102" s="83">
        <v>1</v>
      </c>
      <c r="O102" s="36" t="s">
        <v>3</v>
      </c>
      <c r="P102" s="83">
        <v>31</v>
      </c>
      <c r="Q102" s="62">
        <f>+M102*N102</f>
        <v>25.284849999999999</v>
      </c>
      <c r="R102" s="69">
        <f>+Q102-P102</f>
        <v>-5.7151500000000013</v>
      </c>
      <c r="S102" s="1" t="s">
        <v>25</v>
      </c>
      <c r="U102" s="1" t="s">
        <v>28</v>
      </c>
      <c r="V102" s="54" t="s">
        <v>126</v>
      </c>
    </row>
    <row r="103" spans="1:22">
      <c r="A103" s="76" t="s">
        <v>85</v>
      </c>
      <c r="B103" s="76" t="s">
        <v>90</v>
      </c>
      <c r="C103" s="77" t="s">
        <v>91</v>
      </c>
      <c r="D103" s="14" t="s">
        <v>3</v>
      </c>
      <c r="E103" s="14" t="s">
        <v>20</v>
      </c>
      <c r="F103" s="14">
        <v>100</v>
      </c>
      <c r="G103" s="14" t="s">
        <v>1</v>
      </c>
      <c r="H103" s="14">
        <v>9</v>
      </c>
      <c r="I103" s="14">
        <v>305</v>
      </c>
      <c r="J103" s="87">
        <v>70.650000000000006</v>
      </c>
      <c r="K103" s="50">
        <v>2.72E-4</v>
      </c>
      <c r="L103" s="87">
        <v>2.15</v>
      </c>
      <c r="M103" s="65">
        <f t="shared" si="1"/>
        <v>2.1351999999999998</v>
      </c>
      <c r="N103" s="88">
        <v>1</v>
      </c>
      <c r="O103" s="35" t="s">
        <v>3</v>
      </c>
      <c r="P103" s="88">
        <v>2</v>
      </c>
      <c r="Q103" s="61">
        <f>+M103*N103</f>
        <v>2.1351999999999998</v>
      </c>
      <c r="R103" s="68">
        <f>+Q103-P103</f>
        <v>0.13519999999999976</v>
      </c>
      <c r="S103" s="14" t="s">
        <v>27</v>
      </c>
      <c r="T103" s="14"/>
      <c r="U103" s="14" t="s">
        <v>31</v>
      </c>
      <c r="V103" s="55"/>
    </row>
    <row r="104" spans="1:22">
      <c r="A104" s="74" t="s">
        <v>85</v>
      </c>
      <c r="B104" s="74" t="s">
        <v>90</v>
      </c>
      <c r="C104" s="75" t="s">
        <v>87</v>
      </c>
      <c r="D104" s="1" t="s">
        <v>19</v>
      </c>
      <c r="E104" s="1" t="s">
        <v>20</v>
      </c>
      <c r="F104" s="1">
        <v>370</v>
      </c>
      <c r="G104" s="1" t="s">
        <v>1</v>
      </c>
      <c r="H104" s="1">
        <v>18</v>
      </c>
      <c r="I104" s="1">
        <v>12366</v>
      </c>
      <c r="J104" s="82">
        <v>141.30000000000001</v>
      </c>
      <c r="K104" s="58">
        <v>8.2355999999999999E-2</v>
      </c>
      <c r="L104" s="82">
        <v>646.4</v>
      </c>
      <c r="M104" s="66">
        <f t="shared" si="1"/>
        <v>646.49459999999988</v>
      </c>
      <c r="N104" s="83">
        <v>1</v>
      </c>
      <c r="O104" s="36" t="s">
        <v>3</v>
      </c>
      <c r="P104" s="83">
        <v>646</v>
      </c>
      <c r="Q104" s="62">
        <f>+M104*N104</f>
        <v>646.49459999999988</v>
      </c>
      <c r="R104" s="69">
        <f>+Q104-P104</f>
        <v>0.49459999999987758</v>
      </c>
      <c r="S104" s="1" t="s">
        <v>25</v>
      </c>
      <c r="U104" s="1" t="s">
        <v>22</v>
      </c>
    </row>
    <row r="105" spans="1:22">
      <c r="A105" s="74" t="s">
        <v>85</v>
      </c>
      <c r="B105" s="74" t="s">
        <v>90</v>
      </c>
      <c r="C105" s="75" t="s">
        <v>87</v>
      </c>
      <c r="D105" s="1" t="s">
        <v>23</v>
      </c>
      <c r="E105" s="1" t="s">
        <v>20</v>
      </c>
      <c r="F105" s="1">
        <v>1686</v>
      </c>
      <c r="G105" s="1" t="s">
        <v>1</v>
      </c>
      <c r="H105" s="1">
        <v>9</v>
      </c>
      <c r="I105" s="1">
        <v>12366</v>
      </c>
      <c r="J105" s="82">
        <v>70.650000000000006</v>
      </c>
      <c r="K105" s="58">
        <v>0.18443499999999999</v>
      </c>
      <c r="L105" s="82">
        <v>1444</v>
      </c>
      <c r="M105" s="66">
        <f t="shared" si="1"/>
        <v>1447.8147499999998</v>
      </c>
      <c r="N105" s="83">
        <v>1</v>
      </c>
      <c r="O105" s="36" t="s">
        <v>3</v>
      </c>
      <c r="P105" s="83">
        <v>1444</v>
      </c>
      <c r="Q105" s="62">
        <f>+M105*N105</f>
        <v>1447.8147499999998</v>
      </c>
      <c r="R105" s="69">
        <f>+Q105-P105</f>
        <v>3.8147499999997763</v>
      </c>
      <c r="S105" s="1" t="s">
        <v>21</v>
      </c>
      <c r="T105" s="1">
        <v>98</v>
      </c>
      <c r="U105" s="1" t="s">
        <v>22</v>
      </c>
      <c r="V105" s="54" t="s">
        <v>257</v>
      </c>
    </row>
    <row r="106" spans="1:22">
      <c r="A106" s="74" t="s">
        <v>85</v>
      </c>
      <c r="B106" s="74" t="s">
        <v>90</v>
      </c>
      <c r="C106" s="75" t="s">
        <v>87</v>
      </c>
      <c r="D106" s="1" t="s">
        <v>24</v>
      </c>
      <c r="E106" s="1" t="s">
        <v>20</v>
      </c>
      <c r="F106" s="1">
        <v>520</v>
      </c>
      <c r="G106" s="1" t="s">
        <v>1</v>
      </c>
      <c r="H106" s="1">
        <v>30</v>
      </c>
      <c r="I106" s="1">
        <v>12365</v>
      </c>
      <c r="J106" s="82">
        <v>235.5</v>
      </c>
      <c r="K106" s="58">
        <v>0.19289300000000001</v>
      </c>
      <c r="L106" s="82">
        <v>1514</v>
      </c>
      <c r="M106" s="66">
        <f t="shared" si="1"/>
        <v>1514.2100499999999</v>
      </c>
      <c r="N106" s="83">
        <v>1</v>
      </c>
      <c r="O106" s="36" t="s">
        <v>3</v>
      </c>
      <c r="P106" s="83">
        <v>1514</v>
      </c>
      <c r="Q106" s="62">
        <f>+M106*N106</f>
        <v>1514.2100499999999</v>
      </c>
      <c r="R106" s="69">
        <f>+Q106-P106</f>
        <v>0.21004999999991014</v>
      </c>
      <c r="S106" s="1" t="s">
        <v>25</v>
      </c>
      <c r="U106" s="1" t="s">
        <v>22</v>
      </c>
    </row>
    <row r="107" spans="1:22">
      <c r="A107" s="74" t="s">
        <v>85</v>
      </c>
      <c r="B107" s="74" t="s">
        <v>90</v>
      </c>
      <c r="C107" s="75" t="s">
        <v>87</v>
      </c>
      <c r="D107" s="1" t="s">
        <v>26</v>
      </c>
      <c r="E107" s="1" t="s">
        <v>20</v>
      </c>
      <c r="F107" s="1">
        <v>150</v>
      </c>
      <c r="G107" s="1" t="s">
        <v>1</v>
      </c>
      <c r="H107" s="1">
        <v>12</v>
      </c>
      <c r="I107" s="1">
        <v>1625</v>
      </c>
      <c r="J107" s="82">
        <v>94.2</v>
      </c>
      <c r="K107" s="49">
        <v>2.9009999999999999E-3</v>
      </c>
      <c r="L107" s="82">
        <v>23</v>
      </c>
      <c r="M107" s="66">
        <f t="shared" si="1"/>
        <v>22.772849999999998</v>
      </c>
      <c r="N107" s="83">
        <v>1</v>
      </c>
      <c r="O107" s="36" t="s">
        <v>3</v>
      </c>
      <c r="P107" s="83">
        <v>23</v>
      </c>
      <c r="Q107" s="62">
        <f>+M107*N107</f>
        <v>22.772849999999998</v>
      </c>
      <c r="R107" s="69">
        <f>+Q107-P107</f>
        <v>-0.22715000000000174</v>
      </c>
      <c r="S107" s="1" t="s">
        <v>27</v>
      </c>
      <c r="U107" s="1" t="s">
        <v>28</v>
      </c>
    </row>
    <row r="108" spans="1:22">
      <c r="A108" s="74" t="s">
        <v>85</v>
      </c>
      <c r="B108" s="74" t="s">
        <v>90</v>
      </c>
      <c r="C108" s="75" t="s">
        <v>87</v>
      </c>
      <c r="D108" s="1" t="s">
        <v>26</v>
      </c>
      <c r="E108" s="1" t="s">
        <v>20</v>
      </c>
      <c r="F108" s="1">
        <v>110</v>
      </c>
      <c r="G108" s="1" t="s">
        <v>1</v>
      </c>
      <c r="H108" s="1">
        <v>9</v>
      </c>
      <c r="I108" s="1">
        <v>1615</v>
      </c>
      <c r="J108" s="82">
        <v>70.650000000000006</v>
      </c>
      <c r="K108" s="49">
        <v>1.5900000000000001E-3</v>
      </c>
      <c r="L108" s="82">
        <v>12.6</v>
      </c>
      <c r="M108" s="66">
        <f t="shared" si="1"/>
        <v>12.481499999999999</v>
      </c>
      <c r="N108" s="83">
        <v>1</v>
      </c>
      <c r="O108" s="36" t="s">
        <v>3</v>
      </c>
      <c r="P108" s="83">
        <v>13</v>
      </c>
      <c r="Q108" s="62">
        <f>+M108*N108</f>
        <v>12.481499999999999</v>
      </c>
      <c r="R108" s="69">
        <f>+Q108-P108</f>
        <v>-0.51850000000000129</v>
      </c>
      <c r="S108" s="1" t="s">
        <v>27</v>
      </c>
      <c r="U108" s="1" t="s">
        <v>28</v>
      </c>
      <c r="V108" s="54" t="s">
        <v>259</v>
      </c>
    </row>
    <row r="109" spans="1:22">
      <c r="A109" s="74" t="s">
        <v>85</v>
      </c>
      <c r="B109" s="74" t="s">
        <v>90</v>
      </c>
      <c r="C109" s="75" t="s">
        <v>87</v>
      </c>
      <c r="D109" s="1" t="s">
        <v>26</v>
      </c>
      <c r="E109" s="1" t="s">
        <v>20</v>
      </c>
      <c r="F109" s="1">
        <v>110</v>
      </c>
      <c r="G109" s="1" t="s">
        <v>1</v>
      </c>
      <c r="H109" s="1">
        <v>9</v>
      </c>
      <c r="I109" s="1">
        <v>1633</v>
      </c>
      <c r="J109" s="82">
        <v>70.650000000000006</v>
      </c>
      <c r="K109" s="49">
        <v>1.6069999999999999E-3</v>
      </c>
      <c r="L109" s="82">
        <v>12.7</v>
      </c>
      <c r="M109" s="66">
        <f t="shared" si="1"/>
        <v>12.614949999999999</v>
      </c>
      <c r="N109" s="83">
        <v>1</v>
      </c>
      <c r="O109" s="36" t="s">
        <v>3</v>
      </c>
      <c r="P109" s="83">
        <v>13</v>
      </c>
      <c r="Q109" s="62">
        <f>+M109*N109</f>
        <v>12.614949999999999</v>
      </c>
      <c r="R109" s="69">
        <f>+Q109-P109</f>
        <v>-0.38505000000000145</v>
      </c>
      <c r="S109" s="1" t="s">
        <v>27</v>
      </c>
      <c r="U109" s="1" t="s">
        <v>28</v>
      </c>
    </row>
    <row r="110" spans="1:22">
      <c r="A110" s="74" t="s">
        <v>85</v>
      </c>
      <c r="B110" s="74" t="s">
        <v>90</v>
      </c>
      <c r="C110" s="75" t="s">
        <v>87</v>
      </c>
      <c r="D110" s="1" t="s">
        <v>26</v>
      </c>
      <c r="E110" s="1" t="s">
        <v>20</v>
      </c>
      <c r="F110" s="1">
        <v>110</v>
      </c>
      <c r="G110" s="1" t="s">
        <v>1</v>
      </c>
      <c r="H110" s="1">
        <v>9</v>
      </c>
      <c r="I110" s="1">
        <v>1643</v>
      </c>
      <c r="J110" s="82">
        <v>70.650000000000006</v>
      </c>
      <c r="K110" s="49">
        <v>1.6180000000000001E-3</v>
      </c>
      <c r="L110" s="82">
        <v>12.8</v>
      </c>
      <c r="M110" s="66">
        <f t="shared" si="1"/>
        <v>12.7013</v>
      </c>
      <c r="N110" s="83">
        <v>1</v>
      </c>
      <c r="O110" s="36" t="s">
        <v>3</v>
      </c>
      <c r="P110" s="83">
        <v>13</v>
      </c>
      <c r="Q110" s="62">
        <f>+M110*N110</f>
        <v>12.7013</v>
      </c>
      <c r="R110" s="69">
        <f>+Q110-P110</f>
        <v>-0.29870000000000019</v>
      </c>
      <c r="S110" s="1" t="s">
        <v>27</v>
      </c>
      <c r="U110" s="1" t="s">
        <v>28</v>
      </c>
    </row>
    <row r="111" spans="1:22">
      <c r="A111" s="74" t="s">
        <v>85</v>
      </c>
      <c r="B111" s="74" t="s">
        <v>90</v>
      </c>
      <c r="C111" s="75" t="s">
        <v>87</v>
      </c>
      <c r="D111" s="1" t="s">
        <v>26</v>
      </c>
      <c r="E111" s="1" t="s">
        <v>20</v>
      </c>
      <c r="F111" s="1">
        <v>150</v>
      </c>
      <c r="G111" s="1" t="s">
        <v>1</v>
      </c>
      <c r="H111" s="1">
        <v>12</v>
      </c>
      <c r="I111" s="1">
        <v>1682</v>
      </c>
      <c r="J111" s="82">
        <v>94.2</v>
      </c>
      <c r="K111" s="49">
        <v>3.0049999999999999E-3</v>
      </c>
      <c r="L111" s="82">
        <v>23.8</v>
      </c>
      <c r="M111" s="66">
        <f t="shared" si="1"/>
        <v>23.58925</v>
      </c>
      <c r="N111" s="83">
        <v>1</v>
      </c>
      <c r="O111" s="36" t="s">
        <v>3</v>
      </c>
      <c r="P111" s="83">
        <v>24</v>
      </c>
      <c r="Q111" s="62">
        <f>+M111*N111</f>
        <v>23.58925</v>
      </c>
      <c r="R111" s="69">
        <f>+Q111-P111</f>
        <v>-0.41075000000000017</v>
      </c>
      <c r="S111" s="1" t="s">
        <v>27</v>
      </c>
      <c r="U111" s="1" t="s">
        <v>28</v>
      </c>
    </row>
    <row r="112" spans="1:22">
      <c r="A112" s="74" t="s">
        <v>85</v>
      </c>
      <c r="B112" s="74" t="s">
        <v>90</v>
      </c>
      <c r="C112" s="75" t="s">
        <v>87</v>
      </c>
      <c r="D112" s="1" t="s">
        <v>26</v>
      </c>
      <c r="E112" s="1" t="s">
        <v>20</v>
      </c>
      <c r="F112" s="1">
        <v>110</v>
      </c>
      <c r="G112" s="1" t="s">
        <v>1</v>
      </c>
      <c r="H112" s="1">
        <v>9</v>
      </c>
      <c r="I112" s="1">
        <v>1643</v>
      </c>
      <c r="J112" s="82">
        <v>70.650000000000006</v>
      </c>
      <c r="K112" s="49">
        <v>1.6180000000000001E-3</v>
      </c>
      <c r="L112" s="82">
        <v>12.8</v>
      </c>
      <c r="M112" s="66">
        <f t="shared" si="1"/>
        <v>12.7013</v>
      </c>
      <c r="N112" s="83">
        <v>1</v>
      </c>
      <c r="O112" s="36" t="s">
        <v>3</v>
      </c>
      <c r="P112" s="83">
        <v>13</v>
      </c>
      <c r="Q112" s="62">
        <f>+M112*N112</f>
        <v>12.7013</v>
      </c>
      <c r="R112" s="69">
        <f>+Q112-P112</f>
        <v>-0.29870000000000019</v>
      </c>
      <c r="S112" s="1" t="s">
        <v>27</v>
      </c>
      <c r="U112" s="1" t="s">
        <v>28</v>
      </c>
    </row>
    <row r="113" spans="1:22">
      <c r="A113" s="74" t="s">
        <v>85</v>
      </c>
      <c r="B113" s="74" t="s">
        <v>90</v>
      </c>
      <c r="C113" s="75" t="s">
        <v>87</v>
      </c>
      <c r="D113" s="1" t="s">
        <v>26</v>
      </c>
      <c r="E113" s="1" t="s">
        <v>20</v>
      </c>
      <c r="F113" s="1">
        <v>110</v>
      </c>
      <c r="G113" s="1" t="s">
        <v>1</v>
      </c>
      <c r="H113" s="1">
        <v>9</v>
      </c>
      <c r="I113" s="1">
        <v>1633</v>
      </c>
      <c r="J113" s="82">
        <v>70.650000000000006</v>
      </c>
      <c r="K113" s="49">
        <v>1.6069999999999999E-3</v>
      </c>
      <c r="L113" s="82">
        <v>12.7</v>
      </c>
      <c r="M113" s="66">
        <f t="shared" si="1"/>
        <v>12.614949999999999</v>
      </c>
      <c r="N113" s="83">
        <v>1</v>
      </c>
      <c r="O113" s="36" t="s">
        <v>3</v>
      </c>
      <c r="P113" s="83">
        <v>13</v>
      </c>
      <c r="Q113" s="62">
        <f>+M113*N113</f>
        <v>12.614949999999999</v>
      </c>
      <c r="R113" s="69">
        <f>+Q113-P113</f>
        <v>-0.38505000000000145</v>
      </c>
      <c r="S113" s="1" t="s">
        <v>27</v>
      </c>
      <c r="U113" s="1" t="s">
        <v>28</v>
      </c>
    </row>
    <row r="114" spans="1:22">
      <c r="A114" s="74" t="s">
        <v>85</v>
      </c>
      <c r="B114" s="74" t="s">
        <v>90</v>
      </c>
      <c r="C114" s="75" t="s">
        <v>87</v>
      </c>
      <c r="D114" s="1" t="s">
        <v>26</v>
      </c>
      <c r="E114" s="1" t="s">
        <v>20</v>
      </c>
      <c r="F114" s="1">
        <v>110</v>
      </c>
      <c r="G114" s="1" t="s">
        <v>1</v>
      </c>
      <c r="H114" s="1">
        <v>9</v>
      </c>
      <c r="I114" s="1">
        <v>1615</v>
      </c>
      <c r="J114" s="82">
        <v>70.650000000000006</v>
      </c>
      <c r="K114" s="49">
        <v>1.5900000000000001E-3</v>
      </c>
      <c r="L114" s="82">
        <v>12.6</v>
      </c>
      <c r="M114" s="66">
        <f t="shared" si="1"/>
        <v>12.481499999999999</v>
      </c>
      <c r="N114" s="83">
        <v>1</v>
      </c>
      <c r="O114" s="36" t="s">
        <v>3</v>
      </c>
      <c r="P114" s="83">
        <v>13</v>
      </c>
      <c r="Q114" s="62">
        <f>+M114*N114</f>
        <v>12.481499999999999</v>
      </c>
      <c r="R114" s="69">
        <f>+Q114-P114</f>
        <v>-0.51850000000000129</v>
      </c>
      <c r="S114" s="1" t="s">
        <v>27</v>
      </c>
      <c r="U114" s="1" t="s">
        <v>28</v>
      </c>
      <c r="V114" s="54" t="s">
        <v>259</v>
      </c>
    </row>
    <row r="115" spans="1:22">
      <c r="A115" s="74" t="s">
        <v>85</v>
      </c>
      <c r="B115" s="74" t="s">
        <v>90</v>
      </c>
      <c r="C115" s="75" t="s">
        <v>87</v>
      </c>
      <c r="D115" s="1" t="s">
        <v>26</v>
      </c>
      <c r="E115" s="1" t="s">
        <v>20</v>
      </c>
      <c r="F115" s="1">
        <v>150</v>
      </c>
      <c r="G115" s="1" t="s">
        <v>1</v>
      </c>
      <c r="H115" s="1">
        <v>12</v>
      </c>
      <c r="I115" s="1">
        <v>1625</v>
      </c>
      <c r="J115" s="82">
        <v>94.2</v>
      </c>
      <c r="K115" s="49">
        <v>2.9009999999999999E-3</v>
      </c>
      <c r="L115" s="82">
        <v>23</v>
      </c>
      <c r="M115" s="66">
        <f t="shared" si="1"/>
        <v>22.772849999999998</v>
      </c>
      <c r="N115" s="83">
        <v>1</v>
      </c>
      <c r="O115" s="36" t="s">
        <v>3</v>
      </c>
      <c r="P115" s="83">
        <v>23</v>
      </c>
      <c r="Q115" s="62">
        <f>+M115*N115</f>
        <v>22.772849999999998</v>
      </c>
      <c r="R115" s="69">
        <f>+Q115-P115</f>
        <v>-0.22715000000000174</v>
      </c>
      <c r="S115" s="1" t="s">
        <v>27</v>
      </c>
      <c r="U115" s="1" t="s">
        <v>28</v>
      </c>
    </row>
    <row r="116" spans="1:22">
      <c r="A116" s="74" t="s">
        <v>85</v>
      </c>
      <c r="B116" s="74" t="s">
        <v>90</v>
      </c>
      <c r="C116" s="75" t="s">
        <v>87</v>
      </c>
      <c r="D116" s="1" t="s">
        <v>29</v>
      </c>
      <c r="E116" s="1" t="s">
        <v>20</v>
      </c>
      <c r="F116" s="1">
        <v>100</v>
      </c>
      <c r="G116" s="1" t="s">
        <v>1</v>
      </c>
      <c r="H116" s="1">
        <v>9</v>
      </c>
      <c r="I116" s="1">
        <v>387</v>
      </c>
      <c r="J116" s="82">
        <v>70.650000000000006</v>
      </c>
      <c r="K116" s="49">
        <v>2.9300000000000002E-4</v>
      </c>
      <c r="L116" s="82">
        <v>2.73</v>
      </c>
      <c r="M116" s="66">
        <f t="shared" si="1"/>
        <v>2.3000500000000001</v>
      </c>
      <c r="N116" s="83">
        <v>1</v>
      </c>
      <c r="O116" s="36" t="s">
        <v>3</v>
      </c>
      <c r="P116" s="83">
        <v>3</v>
      </c>
      <c r="Q116" s="62">
        <f>+M116*N116</f>
        <v>2.3000500000000001</v>
      </c>
      <c r="R116" s="69">
        <f>+Q116-P116</f>
        <v>-0.69994999999999985</v>
      </c>
      <c r="S116" s="1" t="s">
        <v>27</v>
      </c>
      <c r="U116" s="1" t="s">
        <v>28</v>
      </c>
      <c r="V116" s="54" t="s">
        <v>260</v>
      </c>
    </row>
    <row r="117" spans="1:22">
      <c r="A117" s="74" t="s">
        <v>85</v>
      </c>
      <c r="B117" s="74" t="s">
        <v>90</v>
      </c>
      <c r="C117" s="75" t="s">
        <v>87</v>
      </c>
      <c r="D117" s="1" t="s">
        <v>29</v>
      </c>
      <c r="E117" s="1" t="s">
        <v>20</v>
      </c>
      <c r="F117" s="1">
        <v>100</v>
      </c>
      <c r="G117" s="1" t="s">
        <v>1</v>
      </c>
      <c r="H117" s="1">
        <v>9</v>
      </c>
      <c r="I117" s="1">
        <v>1295</v>
      </c>
      <c r="J117" s="82">
        <v>70.650000000000006</v>
      </c>
      <c r="K117" s="49">
        <v>1.1919999999999999E-3</v>
      </c>
      <c r="L117" s="82">
        <v>9.15</v>
      </c>
      <c r="M117" s="66">
        <f t="shared" si="1"/>
        <v>9.3571999999999989</v>
      </c>
      <c r="N117" s="83">
        <v>1</v>
      </c>
      <c r="O117" s="36" t="s">
        <v>3</v>
      </c>
      <c r="P117" s="83">
        <v>9</v>
      </c>
      <c r="Q117" s="62">
        <f>+M117*N117</f>
        <v>9.3571999999999989</v>
      </c>
      <c r="R117" s="69">
        <f>+Q117-P117</f>
        <v>0.35719999999999885</v>
      </c>
      <c r="S117" s="1" t="s">
        <v>27</v>
      </c>
      <c r="U117" s="1" t="s">
        <v>28</v>
      </c>
    </row>
    <row r="118" spans="1:22">
      <c r="A118" s="74" t="s">
        <v>85</v>
      </c>
      <c r="B118" s="74" t="s">
        <v>90</v>
      </c>
      <c r="C118" s="75" t="s">
        <v>87</v>
      </c>
      <c r="D118" s="1" t="s">
        <v>29</v>
      </c>
      <c r="E118" s="1" t="s">
        <v>20</v>
      </c>
      <c r="F118" s="1">
        <v>100</v>
      </c>
      <c r="G118" s="1" t="s">
        <v>1</v>
      </c>
      <c r="H118" s="1">
        <v>9</v>
      </c>
      <c r="I118" s="1">
        <v>1296</v>
      </c>
      <c r="J118" s="82">
        <v>70.650000000000006</v>
      </c>
      <c r="K118" s="49">
        <v>1.193E-3</v>
      </c>
      <c r="L118" s="82">
        <v>9.16</v>
      </c>
      <c r="M118" s="66">
        <f t="shared" si="1"/>
        <v>9.3650500000000001</v>
      </c>
      <c r="N118" s="83">
        <v>2</v>
      </c>
      <c r="O118" s="36" t="s">
        <v>3</v>
      </c>
      <c r="P118" s="83">
        <v>18</v>
      </c>
      <c r="Q118" s="62">
        <f>+M118*N118</f>
        <v>18.7301</v>
      </c>
      <c r="R118" s="69">
        <f>+Q118-P118</f>
        <v>0.73010000000000019</v>
      </c>
      <c r="S118" s="1" t="s">
        <v>27</v>
      </c>
      <c r="U118" s="1" t="s">
        <v>28</v>
      </c>
      <c r="V118" s="54" t="s">
        <v>260</v>
      </c>
    </row>
    <row r="119" spans="1:22">
      <c r="A119" s="74" t="s">
        <v>85</v>
      </c>
      <c r="B119" s="74" t="s">
        <v>90</v>
      </c>
      <c r="C119" s="75" t="s">
        <v>87</v>
      </c>
      <c r="D119" s="1" t="s">
        <v>29</v>
      </c>
      <c r="E119" s="1" t="s">
        <v>20</v>
      </c>
      <c r="F119" s="1">
        <v>100</v>
      </c>
      <c r="G119" s="1" t="s">
        <v>1</v>
      </c>
      <c r="H119" s="1">
        <v>9</v>
      </c>
      <c r="I119" s="1">
        <v>1295</v>
      </c>
      <c r="J119" s="82">
        <v>70.650000000000006</v>
      </c>
      <c r="K119" s="49">
        <v>1.1919999999999999E-3</v>
      </c>
      <c r="L119" s="82">
        <v>9.15</v>
      </c>
      <c r="M119" s="66">
        <f t="shared" si="1"/>
        <v>9.3571999999999989</v>
      </c>
      <c r="N119" s="83">
        <v>2</v>
      </c>
      <c r="O119" s="36" t="s">
        <v>3</v>
      </c>
      <c r="P119" s="83">
        <v>18</v>
      </c>
      <c r="Q119" s="62">
        <f>+M119*N119</f>
        <v>18.714399999999998</v>
      </c>
      <c r="R119" s="69">
        <f>+Q119-P119</f>
        <v>0.7143999999999977</v>
      </c>
      <c r="S119" s="1" t="s">
        <v>27</v>
      </c>
      <c r="U119" s="1" t="s">
        <v>28</v>
      </c>
      <c r="V119" s="54" t="s">
        <v>260</v>
      </c>
    </row>
    <row r="120" spans="1:22">
      <c r="A120" s="74" t="s">
        <v>85</v>
      </c>
      <c r="B120" s="74" t="s">
        <v>90</v>
      </c>
      <c r="C120" s="75" t="s">
        <v>87</v>
      </c>
      <c r="D120" s="1" t="s">
        <v>29</v>
      </c>
      <c r="E120" s="1" t="s">
        <v>20</v>
      </c>
      <c r="F120" s="1">
        <v>100</v>
      </c>
      <c r="G120" s="1" t="s">
        <v>1</v>
      </c>
      <c r="H120" s="1">
        <v>9</v>
      </c>
      <c r="I120" s="1">
        <v>1296</v>
      </c>
      <c r="J120" s="82">
        <v>70.650000000000006</v>
      </c>
      <c r="K120" s="49">
        <v>1.193E-3</v>
      </c>
      <c r="L120" s="82">
        <v>9.16</v>
      </c>
      <c r="M120" s="66">
        <f t="shared" si="1"/>
        <v>9.3650500000000001</v>
      </c>
      <c r="N120" s="83">
        <v>2</v>
      </c>
      <c r="O120" s="36" t="s">
        <v>3</v>
      </c>
      <c r="P120" s="83">
        <v>18</v>
      </c>
      <c r="Q120" s="62">
        <f>+M120*N120</f>
        <v>18.7301</v>
      </c>
      <c r="R120" s="69">
        <f>+Q120-P120</f>
        <v>0.73010000000000019</v>
      </c>
      <c r="S120" s="1" t="s">
        <v>27</v>
      </c>
      <c r="U120" s="1" t="s">
        <v>28</v>
      </c>
      <c r="V120" s="54" t="s">
        <v>260</v>
      </c>
    </row>
    <row r="121" spans="1:22">
      <c r="A121" s="74" t="s">
        <v>85</v>
      </c>
      <c r="B121" s="74" t="s">
        <v>90</v>
      </c>
      <c r="C121" s="75" t="s">
        <v>87</v>
      </c>
      <c r="D121" s="1" t="s">
        <v>29</v>
      </c>
      <c r="E121" s="1" t="s">
        <v>20</v>
      </c>
      <c r="F121" s="1">
        <v>100</v>
      </c>
      <c r="G121" s="1" t="s">
        <v>1</v>
      </c>
      <c r="H121" s="1">
        <v>9</v>
      </c>
      <c r="I121" s="1">
        <v>1295</v>
      </c>
      <c r="J121" s="82">
        <v>70.650000000000006</v>
      </c>
      <c r="K121" s="49">
        <v>1.1919999999999999E-3</v>
      </c>
      <c r="L121" s="82">
        <v>9.15</v>
      </c>
      <c r="M121" s="66">
        <f t="shared" si="1"/>
        <v>9.3571999999999989</v>
      </c>
      <c r="N121" s="83">
        <v>1</v>
      </c>
      <c r="O121" s="36" t="s">
        <v>3</v>
      </c>
      <c r="P121" s="83">
        <v>9</v>
      </c>
      <c r="Q121" s="62">
        <f>+M121*N121</f>
        <v>9.3571999999999989</v>
      </c>
      <c r="R121" s="69">
        <f>+Q121-P121</f>
        <v>0.35719999999999885</v>
      </c>
      <c r="S121" s="1" t="s">
        <v>27</v>
      </c>
      <c r="U121" s="1" t="s">
        <v>28</v>
      </c>
    </row>
    <row r="122" spans="1:22">
      <c r="A122" s="74" t="s">
        <v>85</v>
      </c>
      <c r="B122" s="74" t="s">
        <v>90</v>
      </c>
      <c r="C122" s="75" t="s">
        <v>87</v>
      </c>
      <c r="D122" s="1" t="s">
        <v>29</v>
      </c>
      <c r="E122" s="1" t="s">
        <v>20</v>
      </c>
      <c r="F122" s="1">
        <v>100</v>
      </c>
      <c r="G122" s="1" t="s">
        <v>1</v>
      </c>
      <c r="H122" s="1">
        <v>9</v>
      </c>
      <c r="I122" s="1">
        <v>387</v>
      </c>
      <c r="J122" s="82">
        <v>70.650000000000006</v>
      </c>
      <c r="K122" s="49">
        <v>2.9300000000000002E-4</v>
      </c>
      <c r="L122" s="82">
        <v>2.73</v>
      </c>
      <c r="M122" s="66">
        <f t="shared" si="1"/>
        <v>2.3000500000000001</v>
      </c>
      <c r="N122" s="83">
        <v>1</v>
      </c>
      <c r="O122" s="36" t="s">
        <v>3</v>
      </c>
      <c r="P122" s="83">
        <v>3</v>
      </c>
      <c r="Q122" s="62">
        <f>+M122*N122</f>
        <v>2.3000500000000001</v>
      </c>
      <c r="R122" s="69">
        <f>+Q122-P122</f>
        <v>-0.69994999999999985</v>
      </c>
      <c r="S122" s="1" t="s">
        <v>27</v>
      </c>
      <c r="U122" s="1" t="s">
        <v>28</v>
      </c>
      <c r="V122" s="54" t="s">
        <v>260</v>
      </c>
    </row>
    <row r="123" spans="1:22">
      <c r="A123" s="74" t="s">
        <v>85</v>
      </c>
      <c r="B123" s="74" t="s">
        <v>90</v>
      </c>
      <c r="C123" s="75" t="s">
        <v>87</v>
      </c>
      <c r="D123" s="91" t="s">
        <v>30</v>
      </c>
      <c r="E123" s="91" t="s">
        <v>20</v>
      </c>
      <c r="F123" s="91">
        <v>90</v>
      </c>
      <c r="G123" s="91" t="s">
        <v>1</v>
      </c>
      <c r="H123" s="91">
        <v>9</v>
      </c>
      <c r="I123" s="91">
        <v>300</v>
      </c>
      <c r="J123" s="93">
        <v>70.650000000000006</v>
      </c>
      <c r="K123" s="49">
        <v>2.1699999999999999E-4</v>
      </c>
      <c r="L123" s="93">
        <v>1.91</v>
      </c>
      <c r="M123" s="64">
        <f t="shared" si="1"/>
        <v>1.7034499999999999</v>
      </c>
      <c r="N123" s="92">
        <v>9</v>
      </c>
      <c r="O123" s="34" t="s">
        <v>3</v>
      </c>
      <c r="P123" s="92">
        <v>17</v>
      </c>
      <c r="Q123" s="60">
        <f>+M123*N123</f>
        <v>15.331049999999999</v>
      </c>
      <c r="R123" s="40">
        <f>+Q123-P123</f>
        <v>-1.6689500000000006</v>
      </c>
      <c r="S123" s="91" t="s">
        <v>27</v>
      </c>
      <c r="T123" s="91"/>
      <c r="U123" s="91" t="s">
        <v>31</v>
      </c>
      <c r="V123" s="54" t="s">
        <v>261</v>
      </c>
    </row>
    <row r="124" spans="1:22">
      <c r="A124" s="74" t="s">
        <v>85</v>
      </c>
      <c r="B124" s="74" t="s">
        <v>90</v>
      </c>
      <c r="C124" s="75" t="s">
        <v>87</v>
      </c>
      <c r="D124" s="91" t="s">
        <v>30</v>
      </c>
      <c r="E124" s="91" t="s">
        <v>20</v>
      </c>
      <c r="F124" s="91">
        <v>100</v>
      </c>
      <c r="G124" s="91" t="s">
        <v>1</v>
      </c>
      <c r="H124" s="91">
        <v>9</v>
      </c>
      <c r="I124" s="91">
        <v>120</v>
      </c>
      <c r="J124" s="93">
        <v>70.650000000000006</v>
      </c>
      <c r="K124" s="49">
        <v>7.8999999999999996E-5</v>
      </c>
      <c r="L124" s="93">
        <v>0.84799999999999998</v>
      </c>
      <c r="M124" s="64">
        <f t="shared" si="1"/>
        <v>0.62014999999999998</v>
      </c>
      <c r="N124" s="92">
        <v>9</v>
      </c>
      <c r="O124" s="34" t="s">
        <v>3</v>
      </c>
      <c r="P124" s="92">
        <v>8</v>
      </c>
      <c r="Q124" s="60">
        <f>+M124*N124</f>
        <v>5.5813499999999996</v>
      </c>
      <c r="R124" s="40">
        <f>+Q124-P124</f>
        <v>-2.4186500000000004</v>
      </c>
      <c r="S124" s="91" t="s">
        <v>27</v>
      </c>
      <c r="T124" s="91"/>
      <c r="U124" s="91" t="s">
        <v>31</v>
      </c>
      <c r="V124" s="54" t="s">
        <v>261</v>
      </c>
    </row>
    <row r="125" spans="1:22">
      <c r="A125" s="76" t="s">
        <v>85</v>
      </c>
      <c r="B125" s="76" t="s">
        <v>90</v>
      </c>
      <c r="C125" s="77" t="s">
        <v>87</v>
      </c>
      <c r="D125" s="14" t="s">
        <v>32</v>
      </c>
      <c r="E125" s="14" t="s">
        <v>33</v>
      </c>
      <c r="F125" s="14" t="s">
        <v>34</v>
      </c>
      <c r="G125" s="14"/>
      <c r="H125" s="14">
        <v>22</v>
      </c>
      <c r="I125" s="14">
        <v>200</v>
      </c>
      <c r="J125" s="88" t="s">
        <v>3</v>
      </c>
      <c r="K125" s="35" t="s">
        <v>125</v>
      </c>
      <c r="L125" s="88">
        <v>0.65500000000000003</v>
      </c>
      <c r="M125" s="35" t="s">
        <v>125</v>
      </c>
      <c r="N125" s="88">
        <v>69</v>
      </c>
      <c r="O125" s="35">
        <v>69</v>
      </c>
      <c r="P125" s="88">
        <v>45</v>
      </c>
      <c r="Q125" s="61">
        <f>ROUND(L125*O125,0)</f>
        <v>45</v>
      </c>
      <c r="R125" s="68">
        <f>+Q125-P125</f>
        <v>0</v>
      </c>
      <c r="S125" s="14" t="s">
        <v>35</v>
      </c>
      <c r="T125" s="14"/>
      <c r="U125" s="14" t="s">
        <v>36</v>
      </c>
      <c r="V125" s="55"/>
    </row>
    <row r="126" spans="1:22">
      <c r="A126" s="74" t="s">
        <v>85</v>
      </c>
      <c r="B126" s="74" t="s">
        <v>90</v>
      </c>
      <c r="C126" s="75" t="s">
        <v>88</v>
      </c>
      <c r="D126" s="1" t="s">
        <v>19</v>
      </c>
      <c r="E126" s="1" t="s">
        <v>20</v>
      </c>
      <c r="F126" s="1">
        <v>370</v>
      </c>
      <c r="G126" s="1" t="s">
        <v>1</v>
      </c>
      <c r="H126" s="1">
        <v>15</v>
      </c>
      <c r="I126" s="1">
        <v>10718</v>
      </c>
      <c r="J126" s="82">
        <v>117.8</v>
      </c>
      <c r="K126" s="58">
        <v>5.9482E-2</v>
      </c>
      <c r="L126" s="82">
        <v>467.2</v>
      </c>
      <c r="M126" s="66">
        <f t="shared" si="1"/>
        <v>466.93369999999999</v>
      </c>
      <c r="N126" s="83">
        <v>1</v>
      </c>
      <c r="O126" s="36" t="s">
        <v>3</v>
      </c>
      <c r="P126" s="83">
        <v>467</v>
      </c>
      <c r="Q126" s="62">
        <f>+M126*N126</f>
        <v>466.93369999999999</v>
      </c>
      <c r="R126" s="69">
        <f>+Q126-P126</f>
        <v>-6.630000000001246E-2</v>
      </c>
      <c r="S126" s="1" t="s">
        <v>21</v>
      </c>
      <c r="U126" s="1" t="s">
        <v>22</v>
      </c>
    </row>
    <row r="127" spans="1:22">
      <c r="A127" s="74" t="s">
        <v>85</v>
      </c>
      <c r="B127" s="74" t="s">
        <v>90</v>
      </c>
      <c r="C127" s="75" t="s">
        <v>88</v>
      </c>
      <c r="D127" s="1" t="s">
        <v>23</v>
      </c>
      <c r="E127" s="1" t="s">
        <v>20</v>
      </c>
      <c r="F127" s="1">
        <v>1625</v>
      </c>
      <c r="G127" s="1" t="s">
        <v>1</v>
      </c>
      <c r="H127" s="1">
        <v>9</v>
      </c>
      <c r="I127" s="1">
        <v>10708</v>
      </c>
      <c r="J127" s="82">
        <v>70.650000000000006</v>
      </c>
      <c r="K127" s="58">
        <v>0.134322</v>
      </c>
      <c r="L127" s="82">
        <v>1057</v>
      </c>
      <c r="M127" s="66">
        <f t="shared" si="1"/>
        <v>1054.4277</v>
      </c>
      <c r="N127" s="83">
        <v>1</v>
      </c>
      <c r="O127" s="36" t="s">
        <v>3</v>
      </c>
      <c r="P127" s="83">
        <v>1057</v>
      </c>
      <c r="Q127" s="62">
        <f>+M127*N127</f>
        <v>1054.4277</v>
      </c>
      <c r="R127" s="69">
        <f>+Q127-P127</f>
        <v>-2.5723000000000411</v>
      </c>
      <c r="S127" s="1" t="s">
        <v>21</v>
      </c>
      <c r="T127" s="1">
        <v>86</v>
      </c>
      <c r="U127" s="1" t="s">
        <v>22</v>
      </c>
      <c r="V127" s="54" t="s">
        <v>257</v>
      </c>
    </row>
    <row r="128" spans="1:22">
      <c r="A128" s="74" t="s">
        <v>85</v>
      </c>
      <c r="B128" s="74" t="s">
        <v>90</v>
      </c>
      <c r="C128" s="75" t="s">
        <v>88</v>
      </c>
      <c r="D128" s="1" t="s">
        <v>24</v>
      </c>
      <c r="E128" s="1" t="s">
        <v>20</v>
      </c>
      <c r="F128" s="1">
        <v>520</v>
      </c>
      <c r="G128" s="1" t="s">
        <v>1</v>
      </c>
      <c r="H128" s="1">
        <v>27</v>
      </c>
      <c r="I128" s="1">
        <v>10458</v>
      </c>
      <c r="J128" s="82">
        <v>212</v>
      </c>
      <c r="K128" s="58">
        <v>0.14683099999999999</v>
      </c>
      <c r="L128" s="82">
        <v>1153</v>
      </c>
      <c r="M128" s="66">
        <f t="shared" si="1"/>
        <v>1152.6233499999998</v>
      </c>
      <c r="N128" s="83">
        <v>1</v>
      </c>
      <c r="O128" s="36" t="s">
        <v>3</v>
      </c>
      <c r="P128" s="83">
        <v>1153</v>
      </c>
      <c r="Q128" s="62">
        <f>+M128*N128</f>
        <v>1152.6233499999998</v>
      </c>
      <c r="R128" s="69">
        <f>+Q128-P128</f>
        <v>-0.37665000000015425</v>
      </c>
      <c r="S128" s="1" t="s">
        <v>25</v>
      </c>
      <c r="U128" s="1" t="s">
        <v>22</v>
      </c>
    </row>
    <row r="129" spans="1:22">
      <c r="A129" s="74" t="s">
        <v>85</v>
      </c>
      <c r="B129" s="74" t="s">
        <v>90</v>
      </c>
      <c r="C129" s="75" t="s">
        <v>88</v>
      </c>
      <c r="D129" s="1" t="s">
        <v>26</v>
      </c>
      <c r="E129" s="1" t="s">
        <v>20</v>
      </c>
      <c r="F129" s="1">
        <v>110</v>
      </c>
      <c r="G129" s="1" t="s">
        <v>1</v>
      </c>
      <c r="H129" s="1">
        <v>9</v>
      </c>
      <c r="I129" s="1">
        <v>1561</v>
      </c>
      <c r="J129" s="82">
        <v>70.650000000000006</v>
      </c>
      <c r="K129" s="49">
        <v>1.536E-3</v>
      </c>
      <c r="L129" s="82">
        <v>12.1</v>
      </c>
      <c r="M129" s="66">
        <f t="shared" si="1"/>
        <v>12.057600000000001</v>
      </c>
      <c r="N129" s="83">
        <v>1</v>
      </c>
      <c r="O129" s="36" t="s">
        <v>3</v>
      </c>
      <c r="P129" s="83">
        <v>12</v>
      </c>
      <c r="Q129" s="62">
        <f>+M129*N129</f>
        <v>12.057600000000001</v>
      </c>
      <c r="R129" s="69">
        <f>+Q129-P129</f>
        <v>5.7600000000000762E-2</v>
      </c>
      <c r="S129" s="1" t="s">
        <v>27</v>
      </c>
      <c r="U129" s="1" t="s">
        <v>28</v>
      </c>
    </row>
    <row r="130" spans="1:22">
      <c r="A130" s="74" t="s">
        <v>85</v>
      </c>
      <c r="B130" s="74" t="s">
        <v>90</v>
      </c>
      <c r="C130" s="75" t="s">
        <v>88</v>
      </c>
      <c r="D130" s="1" t="s">
        <v>26</v>
      </c>
      <c r="E130" s="1" t="s">
        <v>20</v>
      </c>
      <c r="F130" s="1">
        <v>110</v>
      </c>
      <c r="G130" s="1" t="s">
        <v>1</v>
      </c>
      <c r="H130" s="1">
        <v>9</v>
      </c>
      <c r="I130" s="1">
        <v>1521</v>
      </c>
      <c r="J130" s="82">
        <v>70.650000000000006</v>
      </c>
      <c r="K130" s="49">
        <v>1.4970000000000001E-3</v>
      </c>
      <c r="L130" s="82">
        <v>11.8</v>
      </c>
      <c r="M130" s="66">
        <f t="shared" si="1"/>
        <v>11.75145</v>
      </c>
      <c r="N130" s="83">
        <v>1</v>
      </c>
      <c r="O130" s="36" t="s">
        <v>3</v>
      </c>
      <c r="P130" s="83">
        <v>12</v>
      </c>
      <c r="Q130" s="62">
        <f>+M130*N130</f>
        <v>11.75145</v>
      </c>
      <c r="R130" s="69">
        <f>+Q130-P130</f>
        <v>-0.24854999999999983</v>
      </c>
      <c r="S130" s="1" t="s">
        <v>27</v>
      </c>
      <c r="U130" s="1" t="s">
        <v>28</v>
      </c>
    </row>
    <row r="131" spans="1:22">
      <c r="A131" s="74" t="s">
        <v>85</v>
      </c>
      <c r="B131" s="74" t="s">
        <v>90</v>
      </c>
      <c r="C131" s="75" t="s">
        <v>88</v>
      </c>
      <c r="D131" s="1" t="s">
        <v>26</v>
      </c>
      <c r="E131" s="1" t="s">
        <v>20</v>
      </c>
      <c r="F131" s="1">
        <v>110</v>
      </c>
      <c r="G131" s="1" t="s">
        <v>1</v>
      </c>
      <c r="H131" s="1">
        <v>9</v>
      </c>
      <c r="I131" s="1">
        <v>1475</v>
      </c>
      <c r="J131" s="82">
        <v>70.650000000000006</v>
      </c>
      <c r="K131" s="49">
        <v>1.451E-3</v>
      </c>
      <c r="L131" s="82">
        <v>11.5</v>
      </c>
      <c r="M131" s="66">
        <f t="shared" si="1"/>
        <v>11.39035</v>
      </c>
      <c r="N131" s="83">
        <v>1</v>
      </c>
      <c r="O131" s="36" t="s">
        <v>3</v>
      </c>
      <c r="P131" s="83">
        <v>12</v>
      </c>
      <c r="Q131" s="62">
        <f>+M131*N131</f>
        <v>11.39035</v>
      </c>
      <c r="R131" s="69">
        <f>+Q131-P131</f>
        <v>-0.60965000000000025</v>
      </c>
      <c r="S131" s="1" t="s">
        <v>27</v>
      </c>
      <c r="U131" s="1" t="s">
        <v>28</v>
      </c>
      <c r="V131" s="54" t="s">
        <v>259</v>
      </c>
    </row>
    <row r="132" spans="1:22">
      <c r="A132" s="74" t="s">
        <v>85</v>
      </c>
      <c r="B132" s="74" t="s">
        <v>90</v>
      </c>
      <c r="C132" s="75" t="s">
        <v>88</v>
      </c>
      <c r="D132" s="1" t="s">
        <v>26</v>
      </c>
      <c r="E132" s="1" t="s">
        <v>20</v>
      </c>
      <c r="F132" s="1">
        <v>150</v>
      </c>
      <c r="G132" s="1" t="s">
        <v>1</v>
      </c>
      <c r="H132" s="1">
        <v>12</v>
      </c>
      <c r="I132" s="1">
        <v>1456</v>
      </c>
      <c r="J132" s="82">
        <v>94.2</v>
      </c>
      <c r="K132" s="49">
        <v>2.598E-3</v>
      </c>
      <c r="L132" s="82">
        <v>20.6</v>
      </c>
      <c r="M132" s="66">
        <f t="shared" si="1"/>
        <v>20.394300000000001</v>
      </c>
      <c r="N132" s="83">
        <v>1</v>
      </c>
      <c r="O132" s="36" t="s">
        <v>3</v>
      </c>
      <c r="P132" s="83">
        <v>21</v>
      </c>
      <c r="Q132" s="62">
        <f>+M132*N132</f>
        <v>20.394300000000001</v>
      </c>
      <c r="R132" s="69">
        <f>+Q132-P132</f>
        <v>-0.60569999999999879</v>
      </c>
      <c r="S132" s="1" t="s">
        <v>27</v>
      </c>
      <c r="U132" s="1" t="s">
        <v>28</v>
      </c>
      <c r="V132" s="54" t="s">
        <v>259</v>
      </c>
    </row>
    <row r="133" spans="1:22">
      <c r="A133" s="74" t="s">
        <v>85</v>
      </c>
      <c r="B133" s="74" t="s">
        <v>90</v>
      </c>
      <c r="C133" s="75" t="s">
        <v>88</v>
      </c>
      <c r="D133" s="1" t="s">
        <v>26</v>
      </c>
      <c r="E133" s="1" t="s">
        <v>20</v>
      </c>
      <c r="F133" s="1">
        <v>110</v>
      </c>
      <c r="G133" s="1" t="s">
        <v>1</v>
      </c>
      <c r="H133" s="1">
        <v>9</v>
      </c>
      <c r="I133" s="1">
        <v>1363</v>
      </c>
      <c r="J133" s="82">
        <v>70.650000000000006</v>
      </c>
      <c r="K133" s="49">
        <v>1.34E-3</v>
      </c>
      <c r="L133" s="82">
        <v>10.6</v>
      </c>
      <c r="M133" s="66">
        <f t="shared" si="1"/>
        <v>10.519</v>
      </c>
      <c r="N133" s="83">
        <v>1</v>
      </c>
      <c r="O133" s="36" t="s">
        <v>3</v>
      </c>
      <c r="P133" s="83">
        <v>11</v>
      </c>
      <c r="Q133" s="62">
        <f>+M133*N133</f>
        <v>10.519</v>
      </c>
      <c r="R133" s="69">
        <f>+Q133-P133</f>
        <v>-0.48099999999999987</v>
      </c>
      <c r="S133" s="1" t="s">
        <v>27</v>
      </c>
      <c r="U133" s="1" t="s">
        <v>28</v>
      </c>
    </row>
    <row r="134" spans="1:22">
      <c r="A134" s="74" t="s">
        <v>85</v>
      </c>
      <c r="B134" s="74" t="s">
        <v>90</v>
      </c>
      <c r="C134" s="75" t="s">
        <v>88</v>
      </c>
      <c r="D134" s="1" t="s">
        <v>26</v>
      </c>
      <c r="E134" s="1" t="s">
        <v>20</v>
      </c>
      <c r="F134" s="1">
        <v>110</v>
      </c>
      <c r="G134" s="1" t="s">
        <v>1</v>
      </c>
      <c r="H134" s="1">
        <v>9</v>
      </c>
      <c r="I134" s="1">
        <v>1299</v>
      </c>
      <c r="J134" s="82">
        <v>70.650000000000006</v>
      </c>
      <c r="K134" s="49">
        <v>1.2769999999999999E-3</v>
      </c>
      <c r="L134" s="82">
        <v>10.1</v>
      </c>
      <c r="M134" s="66">
        <f t="shared" si="1"/>
        <v>10.02445</v>
      </c>
      <c r="N134" s="83">
        <v>1</v>
      </c>
      <c r="O134" s="36" t="s">
        <v>3</v>
      </c>
      <c r="P134" s="83">
        <v>10</v>
      </c>
      <c r="Q134" s="62">
        <f>+M134*N134</f>
        <v>10.02445</v>
      </c>
      <c r="R134" s="69">
        <f>+Q134-P134</f>
        <v>2.4449999999999861E-2</v>
      </c>
      <c r="S134" s="1" t="s">
        <v>27</v>
      </c>
      <c r="U134" s="1" t="s">
        <v>28</v>
      </c>
    </row>
    <row r="135" spans="1:22">
      <c r="A135" s="74" t="s">
        <v>85</v>
      </c>
      <c r="B135" s="74" t="s">
        <v>90</v>
      </c>
      <c r="C135" s="75" t="s">
        <v>88</v>
      </c>
      <c r="D135" s="1" t="s">
        <v>26</v>
      </c>
      <c r="E135" s="1" t="s">
        <v>20</v>
      </c>
      <c r="F135" s="1">
        <v>110</v>
      </c>
      <c r="G135" s="1" t="s">
        <v>1</v>
      </c>
      <c r="H135" s="1">
        <v>9</v>
      </c>
      <c r="I135" s="1">
        <v>1228</v>
      </c>
      <c r="J135" s="82">
        <v>70.650000000000006</v>
      </c>
      <c r="K135" s="49">
        <v>1.206E-3</v>
      </c>
      <c r="L135" s="82">
        <v>9.5399999999999991</v>
      </c>
      <c r="M135" s="66">
        <f t="shared" si="1"/>
        <v>9.4670999999999985</v>
      </c>
      <c r="N135" s="83">
        <v>1</v>
      </c>
      <c r="O135" s="36" t="s">
        <v>3</v>
      </c>
      <c r="P135" s="83">
        <v>10</v>
      </c>
      <c r="Q135" s="62">
        <f>+M135*N135</f>
        <v>9.4670999999999985</v>
      </c>
      <c r="R135" s="69">
        <f>+Q135-P135</f>
        <v>-0.53290000000000148</v>
      </c>
      <c r="S135" s="1" t="s">
        <v>27</v>
      </c>
      <c r="U135" s="1" t="s">
        <v>28</v>
      </c>
      <c r="V135" s="54" t="s">
        <v>259</v>
      </c>
    </row>
    <row r="136" spans="1:22">
      <c r="A136" s="74" t="s">
        <v>85</v>
      </c>
      <c r="B136" s="74" t="s">
        <v>90</v>
      </c>
      <c r="C136" s="75" t="s">
        <v>88</v>
      </c>
      <c r="D136" s="1" t="s">
        <v>26</v>
      </c>
      <c r="E136" s="1" t="s">
        <v>20</v>
      </c>
      <c r="F136" s="1">
        <v>165</v>
      </c>
      <c r="G136" s="1" t="s">
        <v>1</v>
      </c>
      <c r="H136" s="1">
        <v>19</v>
      </c>
      <c r="I136" s="1">
        <v>1185</v>
      </c>
      <c r="J136" s="82">
        <v>149.19999999999999</v>
      </c>
      <c r="K136" s="49">
        <f>0.003664+0.003715</f>
        <v>7.3790000000000001E-3</v>
      </c>
      <c r="L136" s="82">
        <v>29.2</v>
      </c>
      <c r="M136" s="66">
        <f t="shared" ref="M136:M198" si="2">+K136*$M$4*1000</f>
        <v>57.925150000000002</v>
      </c>
      <c r="N136" s="83">
        <v>2</v>
      </c>
      <c r="O136" s="36" t="s">
        <v>3</v>
      </c>
      <c r="P136" s="83">
        <v>58</v>
      </c>
      <c r="Q136" s="62">
        <f>+M136</f>
        <v>57.925150000000002</v>
      </c>
      <c r="R136" s="69">
        <f>+Q136-P136</f>
        <v>-7.4849999999997863E-2</v>
      </c>
      <c r="S136" s="1" t="s">
        <v>27</v>
      </c>
      <c r="U136" s="1" t="s">
        <v>28</v>
      </c>
    </row>
    <row r="137" spans="1:22">
      <c r="A137" s="74" t="s">
        <v>85</v>
      </c>
      <c r="B137" s="74" t="s">
        <v>90</v>
      </c>
      <c r="C137" s="75" t="s">
        <v>88</v>
      </c>
      <c r="D137" s="9" t="s">
        <v>26</v>
      </c>
      <c r="E137" s="9" t="s">
        <v>20</v>
      </c>
      <c r="F137" s="9">
        <v>240</v>
      </c>
      <c r="G137" s="9" t="s">
        <v>1</v>
      </c>
      <c r="H137" s="9">
        <v>19</v>
      </c>
      <c r="I137" s="9">
        <v>270</v>
      </c>
      <c r="J137" s="81">
        <v>149.19999999999999</v>
      </c>
      <c r="K137" s="49">
        <f>+(0.000835+0.00087)*2</f>
        <v>3.4099999999999998E-3</v>
      </c>
      <c r="L137" s="82">
        <v>9.67</v>
      </c>
      <c r="M137" s="66">
        <f t="shared" si="2"/>
        <v>26.768499999999996</v>
      </c>
      <c r="N137" s="83">
        <v>4</v>
      </c>
      <c r="O137" s="36" t="s">
        <v>3</v>
      </c>
      <c r="P137" s="83">
        <v>39</v>
      </c>
      <c r="Q137" s="62">
        <f>+M137</f>
        <v>26.768499999999996</v>
      </c>
      <c r="R137" s="69">
        <f>+Q137-P137</f>
        <v>-12.231500000000004</v>
      </c>
      <c r="S137" s="1" t="s">
        <v>27</v>
      </c>
      <c r="U137" s="1" t="s">
        <v>28</v>
      </c>
      <c r="V137" s="54" t="s">
        <v>258</v>
      </c>
    </row>
    <row r="138" spans="1:22">
      <c r="A138" s="74" t="s">
        <v>85</v>
      </c>
      <c r="B138" s="74" t="s">
        <v>90</v>
      </c>
      <c r="C138" s="75" t="s">
        <v>88</v>
      </c>
      <c r="D138" s="80" t="s">
        <v>29</v>
      </c>
      <c r="E138" s="80" t="s">
        <v>20</v>
      </c>
      <c r="F138" s="80">
        <v>100</v>
      </c>
      <c r="G138" s="80" t="s">
        <v>1</v>
      </c>
      <c r="H138" s="80">
        <v>9</v>
      </c>
      <c r="I138" s="80">
        <v>388</v>
      </c>
      <c r="J138" s="81">
        <v>70.650000000000006</v>
      </c>
      <c r="K138" s="58">
        <v>2.9399999999999999E-4</v>
      </c>
      <c r="L138" s="82">
        <v>2.74</v>
      </c>
      <c r="M138" s="66">
        <f t="shared" si="2"/>
        <v>2.3079000000000001</v>
      </c>
      <c r="N138" s="83">
        <v>1</v>
      </c>
      <c r="O138" s="36" t="s">
        <v>3</v>
      </c>
      <c r="P138" s="83">
        <v>3</v>
      </c>
      <c r="Q138" s="62">
        <f>+M138*N138</f>
        <v>2.3079000000000001</v>
      </c>
      <c r="R138" s="69">
        <f>+Q138-P138</f>
        <v>-0.69209999999999994</v>
      </c>
      <c r="S138" s="1" t="s">
        <v>27</v>
      </c>
      <c r="U138" s="1" t="s">
        <v>28</v>
      </c>
      <c r="V138" s="54" t="s">
        <v>260</v>
      </c>
    </row>
    <row r="139" spans="1:22">
      <c r="A139" s="74" t="s">
        <v>85</v>
      </c>
      <c r="B139" s="74" t="s">
        <v>90</v>
      </c>
      <c r="C139" s="75" t="s">
        <v>88</v>
      </c>
      <c r="D139" s="80" t="s">
        <v>29</v>
      </c>
      <c r="E139" s="80" t="s">
        <v>20</v>
      </c>
      <c r="F139" s="80">
        <v>100</v>
      </c>
      <c r="G139" s="80" t="s">
        <v>1</v>
      </c>
      <c r="H139" s="80">
        <v>9</v>
      </c>
      <c r="I139" s="80">
        <v>1296</v>
      </c>
      <c r="J139" s="81">
        <v>70.650000000000006</v>
      </c>
      <c r="K139" s="58">
        <v>1.193E-3</v>
      </c>
      <c r="L139" s="82">
        <v>9.16</v>
      </c>
      <c r="M139" s="66">
        <f t="shared" si="2"/>
        <v>9.3650500000000001</v>
      </c>
      <c r="N139" s="83">
        <v>1</v>
      </c>
      <c r="O139" s="36" t="s">
        <v>3</v>
      </c>
      <c r="P139" s="83">
        <v>9</v>
      </c>
      <c r="Q139" s="62">
        <f>+M139*N139</f>
        <v>9.3650500000000001</v>
      </c>
      <c r="R139" s="69">
        <f>+Q139-P139</f>
        <v>0.3650500000000001</v>
      </c>
      <c r="S139" s="1" t="s">
        <v>27</v>
      </c>
      <c r="U139" s="1" t="s">
        <v>28</v>
      </c>
    </row>
    <row r="140" spans="1:22">
      <c r="A140" s="74" t="s">
        <v>85</v>
      </c>
      <c r="B140" s="74" t="s">
        <v>90</v>
      </c>
      <c r="C140" s="75" t="s">
        <v>88</v>
      </c>
      <c r="D140" s="80" t="s">
        <v>29</v>
      </c>
      <c r="E140" s="80" t="s">
        <v>20</v>
      </c>
      <c r="F140" s="80">
        <v>100</v>
      </c>
      <c r="G140" s="80" t="s">
        <v>1</v>
      </c>
      <c r="H140" s="80">
        <v>9</v>
      </c>
      <c r="I140" s="80">
        <v>1297</v>
      </c>
      <c r="J140" s="81">
        <v>70.650000000000006</v>
      </c>
      <c r="K140" s="58">
        <v>1.194E-3</v>
      </c>
      <c r="L140" s="82">
        <v>9.16</v>
      </c>
      <c r="M140" s="66">
        <f t="shared" si="2"/>
        <v>9.3728999999999996</v>
      </c>
      <c r="N140" s="83">
        <v>1</v>
      </c>
      <c r="O140" s="36" t="s">
        <v>3</v>
      </c>
      <c r="P140" s="83">
        <v>9</v>
      </c>
      <c r="Q140" s="62">
        <f>+M140*N140</f>
        <v>9.3728999999999996</v>
      </c>
      <c r="R140" s="69">
        <f>+Q140-P140</f>
        <v>0.37289999999999957</v>
      </c>
      <c r="S140" s="1" t="s">
        <v>27</v>
      </c>
      <c r="U140" s="1" t="s">
        <v>28</v>
      </c>
    </row>
    <row r="141" spans="1:22">
      <c r="A141" s="74" t="s">
        <v>85</v>
      </c>
      <c r="B141" s="74" t="s">
        <v>90</v>
      </c>
      <c r="C141" s="75" t="s">
        <v>88</v>
      </c>
      <c r="D141" s="80" t="s">
        <v>29</v>
      </c>
      <c r="E141" s="80" t="s">
        <v>20</v>
      </c>
      <c r="F141" s="80">
        <v>100</v>
      </c>
      <c r="G141" s="80" t="s">
        <v>1</v>
      </c>
      <c r="H141" s="80">
        <v>9</v>
      </c>
      <c r="I141" s="80">
        <v>1295</v>
      </c>
      <c r="J141" s="81">
        <v>70.650000000000006</v>
      </c>
      <c r="K141" s="58">
        <v>1.1919999999999999E-3</v>
      </c>
      <c r="L141" s="82">
        <v>9.15</v>
      </c>
      <c r="M141" s="66">
        <f t="shared" si="2"/>
        <v>9.3571999999999989</v>
      </c>
      <c r="N141" s="83">
        <v>1</v>
      </c>
      <c r="O141" s="36" t="s">
        <v>3</v>
      </c>
      <c r="P141" s="83">
        <v>9</v>
      </c>
      <c r="Q141" s="62">
        <f>+M141*N141</f>
        <v>9.3571999999999989</v>
      </c>
      <c r="R141" s="69">
        <f>+Q141-P141</f>
        <v>0.35719999999999885</v>
      </c>
      <c r="S141" s="1" t="s">
        <v>27</v>
      </c>
      <c r="U141" s="1" t="s">
        <v>28</v>
      </c>
    </row>
    <row r="142" spans="1:22">
      <c r="A142" s="74" t="s">
        <v>85</v>
      </c>
      <c r="B142" s="74" t="s">
        <v>90</v>
      </c>
      <c r="C142" s="75" t="s">
        <v>88</v>
      </c>
      <c r="D142" s="80" t="s">
        <v>29</v>
      </c>
      <c r="E142" s="80" t="s">
        <v>20</v>
      </c>
      <c r="F142" s="80">
        <v>100</v>
      </c>
      <c r="G142" s="80" t="s">
        <v>1</v>
      </c>
      <c r="H142" s="80">
        <v>9</v>
      </c>
      <c r="I142" s="80">
        <v>1233</v>
      </c>
      <c r="J142" s="81">
        <v>70.650000000000006</v>
      </c>
      <c r="K142" s="58">
        <v>1.1310000000000001E-3</v>
      </c>
      <c r="L142" s="82">
        <v>8.7100000000000009</v>
      </c>
      <c r="M142" s="66">
        <f t="shared" si="2"/>
        <v>8.8783499999999993</v>
      </c>
      <c r="N142" s="83">
        <v>1</v>
      </c>
      <c r="O142" s="36" t="s">
        <v>3</v>
      </c>
      <c r="P142" s="83">
        <v>9</v>
      </c>
      <c r="Q142" s="62">
        <f>+M142*N142</f>
        <v>8.8783499999999993</v>
      </c>
      <c r="R142" s="69">
        <f>+Q142-P142</f>
        <v>-0.1216500000000007</v>
      </c>
      <c r="S142" s="1" t="s">
        <v>27</v>
      </c>
      <c r="U142" s="1" t="s">
        <v>28</v>
      </c>
    </row>
    <row r="143" spans="1:22">
      <c r="A143" s="74" t="s">
        <v>85</v>
      </c>
      <c r="B143" s="74" t="s">
        <v>90</v>
      </c>
      <c r="C143" s="75" t="s">
        <v>88</v>
      </c>
      <c r="D143" s="80" t="s">
        <v>29</v>
      </c>
      <c r="E143" s="80" t="s">
        <v>20</v>
      </c>
      <c r="F143" s="80">
        <v>100</v>
      </c>
      <c r="G143" s="80" t="s">
        <v>1</v>
      </c>
      <c r="H143" s="80">
        <v>9</v>
      </c>
      <c r="I143" s="80">
        <v>1234</v>
      </c>
      <c r="J143" s="81">
        <v>70.650000000000006</v>
      </c>
      <c r="K143" s="58">
        <v>1.132E-3</v>
      </c>
      <c r="L143" s="82">
        <v>8.7200000000000006</v>
      </c>
      <c r="M143" s="66">
        <f t="shared" si="2"/>
        <v>8.8861999999999988</v>
      </c>
      <c r="N143" s="83">
        <v>2</v>
      </c>
      <c r="O143" s="36" t="s">
        <v>3</v>
      </c>
      <c r="P143" s="83">
        <v>17</v>
      </c>
      <c r="Q143" s="62">
        <f>+M143*N143</f>
        <v>17.772399999999998</v>
      </c>
      <c r="R143" s="69">
        <f>+Q143-P143</f>
        <v>0.77239999999999753</v>
      </c>
      <c r="S143" s="1" t="s">
        <v>27</v>
      </c>
      <c r="U143" s="1" t="s">
        <v>28</v>
      </c>
      <c r="V143" s="54" t="s">
        <v>260</v>
      </c>
    </row>
    <row r="144" spans="1:22">
      <c r="A144" s="74" t="s">
        <v>85</v>
      </c>
      <c r="B144" s="74" t="s">
        <v>90</v>
      </c>
      <c r="C144" s="75" t="s">
        <v>88</v>
      </c>
      <c r="D144" s="80" t="s">
        <v>29</v>
      </c>
      <c r="E144" s="80" t="s">
        <v>20</v>
      </c>
      <c r="F144" s="80">
        <v>100</v>
      </c>
      <c r="G144" s="80" t="s">
        <v>1</v>
      </c>
      <c r="H144" s="80">
        <v>9</v>
      </c>
      <c r="I144" s="80">
        <v>874</v>
      </c>
      <c r="J144" s="81">
        <v>70.650000000000006</v>
      </c>
      <c r="K144" s="58">
        <v>7.7499999999999997E-4</v>
      </c>
      <c r="L144" s="82">
        <v>6.17</v>
      </c>
      <c r="M144" s="66">
        <f t="shared" si="2"/>
        <v>6.0837499999999993</v>
      </c>
      <c r="N144" s="83">
        <v>1</v>
      </c>
      <c r="O144" s="36" t="s">
        <v>3</v>
      </c>
      <c r="P144" s="83">
        <v>6</v>
      </c>
      <c r="Q144" s="62">
        <f>+M144*N144</f>
        <v>6.0837499999999993</v>
      </c>
      <c r="R144" s="69">
        <f>+Q144-P144</f>
        <v>8.3749999999999325E-2</v>
      </c>
      <c r="S144" s="1" t="s">
        <v>27</v>
      </c>
      <c r="U144" s="1" t="s">
        <v>28</v>
      </c>
    </row>
    <row r="145" spans="1:22">
      <c r="A145" s="74" t="s">
        <v>85</v>
      </c>
      <c r="B145" s="74" t="s">
        <v>90</v>
      </c>
      <c r="C145" s="75" t="s">
        <v>88</v>
      </c>
      <c r="D145" s="9" t="s">
        <v>30</v>
      </c>
      <c r="E145" s="9" t="s">
        <v>20</v>
      </c>
      <c r="F145" s="9">
        <v>90</v>
      </c>
      <c r="G145" s="9" t="s">
        <v>1</v>
      </c>
      <c r="H145" s="9">
        <v>9</v>
      </c>
      <c r="I145" s="9">
        <v>300</v>
      </c>
      <c r="J145" s="81">
        <v>70.650000000000006</v>
      </c>
      <c r="K145" s="58">
        <v>2.1699999999999999E-4</v>
      </c>
      <c r="L145" s="82">
        <v>1.91</v>
      </c>
      <c r="M145" s="66">
        <f t="shared" si="2"/>
        <v>1.7034499999999999</v>
      </c>
      <c r="N145" s="83">
        <v>6</v>
      </c>
      <c r="O145" s="36" t="s">
        <v>3</v>
      </c>
      <c r="P145" s="83">
        <v>11</v>
      </c>
      <c r="Q145" s="62">
        <f>+M145*N145</f>
        <v>10.220699999999999</v>
      </c>
      <c r="R145" s="69">
        <f>+Q145-P145</f>
        <v>-0.77930000000000099</v>
      </c>
      <c r="S145" s="1" t="s">
        <v>27</v>
      </c>
      <c r="U145" s="1" t="s">
        <v>31</v>
      </c>
      <c r="V145" s="54" t="s">
        <v>261</v>
      </c>
    </row>
    <row r="146" spans="1:22">
      <c r="A146" s="74" t="s">
        <v>85</v>
      </c>
      <c r="B146" s="74" t="s">
        <v>90</v>
      </c>
      <c r="C146" s="75" t="s">
        <v>88</v>
      </c>
      <c r="D146" s="9" t="s">
        <v>30</v>
      </c>
      <c r="E146" s="9" t="s">
        <v>20</v>
      </c>
      <c r="F146" s="9">
        <v>90</v>
      </c>
      <c r="G146" s="9" t="s">
        <v>1</v>
      </c>
      <c r="H146" s="9">
        <v>9</v>
      </c>
      <c r="I146" s="9">
        <v>300</v>
      </c>
      <c r="J146" s="81">
        <v>70.650000000000006</v>
      </c>
      <c r="K146" s="58">
        <v>2.1699999999999999E-4</v>
      </c>
      <c r="L146" s="82">
        <v>1.91</v>
      </c>
      <c r="M146" s="66">
        <f t="shared" si="2"/>
        <v>1.7034499999999999</v>
      </c>
      <c r="N146" s="83">
        <v>1</v>
      </c>
      <c r="O146" s="36" t="s">
        <v>3</v>
      </c>
      <c r="P146" s="83">
        <v>2</v>
      </c>
      <c r="Q146" s="62">
        <f>+M146*N146</f>
        <v>1.7034499999999999</v>
      </c>
      <c r="R146" s="69">
        <f>+Q146-P146</f>
        <v>-0.29655000000000009</v>
      </c>
      <c r="S146" s="1" t="s">
        <v>27</v>
      </c>
      <c r="U146" s="1" t="s">
        <v>31</v>
      </c>
    </row>
    <row r="147" spans="1:22">
      <c r="A147" s="74" t="s">
        <v>85</v>
      </c>
      <c r="B147" s="74" t="s">
        <v>90</v>
      </c>
      <c r="C147" s="75" t="s">
        <v>88</v>
      </c>
      <c r="D147" s="1" t="s">
        <v>30</v>
      </c>
      <c r="E147" s="1" t="s">
        <v>20</v>
      </c>
      <c r="F147" s="1">
        <v>100</v>
      </c>
      <c r="G147" s="1" t="s">
        <v>1</v>
      </c>
      <c r="H147" s="1">
        <v>9</v>
      </c>
      <c r="I147" s="1">
        <v>120</v>
      </c>
      <c r="J147" s="82">
        <v>70.650000000000006</v>
      </c>
      <c r="K147" s="58">
        <v>7.8999999999999996E-5</v>
      </c>
      <c r="L147" s="82">
        <v>0.84799999999999998</v>
      </c>
      <c r="M147" s="66">
        <f t="shared" si="2"/>
        <v>0.62014999999999998</v>
      </c>
      <c r="N147" s="83">
        <v>3</v>
      </c>
      <c r="O147" s="36" t="s">
        <v>3</v>
      </c>
      <c r="P147" s="83">
        <v>3</v>
      </c>
      <c r="Q147" s="62">
        <f>+M147*N147</f>
        <v>1.8604499999999999</v>
      </c>
      <c r="R147" s="69">
        <f>+Q147-P147</f>
        <v>-1.1395500000000001</v>
      </c>
      <c r="S147" s="1" t="s">
        <v>27</v>
      </c>
      <c r="U147" s="1" t="s">
        <v>31</v>
      </c>
      <c r="V147" s="54" t="s">
        <v>261</v>
      </c>
    </row>
    <row r="148" spans="1:22">
      <c r="A148" s="74" t="s">
        <v>85</v>
      </c>
      <c r="B148" s="74" t="s">
        <v>90</v>
      </c>
      <c r="C148" s="75" t="s">
        <v>88</v>
      </c>
      <c r="D148" s="1" t="s">
        <v>32</v>
      </c>
      <c r="E148" s="1" t="s">
        <v>33</v>
      </c>
      <c r="F148" s="1" t="s">
        <v>34</v>
      </c>
      <c r="H148" s="1">
        <v>22</v>
      </c>
      <c r="I148" s="1">
        <v>200</v>
      </c>
      <c r="J148" s="85" t="s">
        <v>128</v>
      </c>
      <c r="K148" s="34" t="s">
        <v>125</v>
      </c>
      <c r="L148" s="83">
        <v>0.65500000000000003</v>
      </c>
      <c r="M148" s="34" t="s">
        <v>125</v>
      </c>
      <c r="N148" s="83">
        <v>126</v>
      </c>
      <c r="O148" s="36">
        <v>126</v>
      </c>
      <c r="P148" s="83">
        <v>83</v>
      </c>
      <c r="Q148" s="60">
        <f>ROUND(L148*O148,0)</f>
        <v>83</v>
      </c>
      <c r="R148" s="40">
        <f>+Q148-P148</f>
        <v>0</v>
      </c>
      <c r="S148" s="1" t="s">
        <v>35</v>
      </c>
      <c r="U148" s="1" t="s">
        <v>36</v>
      </c>
    </row>
    <row r="149" spans="1:22">
      <c r="A149" s="74" t="s">
        <v>85</v>
      </c>
      <c r="B149" s="74" t="s">
        <v>90</v>
      </c>
      <c r="C149" s="75" t="s">
        <v>88</v>
      </c>
      <c r="D149" s="1" t="s">
        <v>37</v>
      </c>
      <c r="E149" s="1" t="s">
        <v>20</v>
      </c>
      <c r="F149" s="1">
        <v>400</v>
      </c>
      <c r="G149" s="1" t="s">
        <v>1</v>
      </c>
      <c r="H149" s="1">
        <v>28</v>
      </c>
      <c r="I149" s="1">
        <v>400</v>
      </c>
      <c r="J149" s="82">
        <v>219.8</v>
      </c>
      <c r="K149" s="49">
        <v>2.722E-3</v>
      </c>
      <c r="L149" s="82">
        <v>35.200000000000003</v>
      </c>
      <c r="M149" s="64">
        <f t="shared" si="2"/>
        <v>21.367699999999999</v>
      </c>
      <c r="N149" s="83">
        <v>1</v>
      </c>
      <c r="O149" s="34" t="s">
        <v>3</v>
      </c>
      <c r="P149" s="83">
        <v>35</v>
      </c>
      <c r="Q149" s="60">
        <f>+M149*N149</f>
        <v>21.367699999999999</v>
      </c>
      <c r="R149" s="40">
        <f>+Q149-P149</f>
        <v>-13.632300000000001</v>
      </c>
      <c r="S149" s="1" t="s">
        <v>25</v>
      </c>
      <c r="U149" s="1" t="s">
        <v>28</v>
      </c>
      <c r="V149" s="54" t="s">
        <v>126</v>
      </c>
    </row>
    <row r="150" spans="1:22">
      <c r="A150" s="76" t="s">
        <v>85</v>
      </c>
      <c r="B150" s="76" t="s">
        <v>90</v>
      </c>
      <c r="C150" s="77" t="s">
        <v>88</v>
      </c>
      <c r="D150" s="14" t="s">
        <v>3</v>
      </c>
      <c r="E150" s="14" t="s">
        <v>20</v>
      </c>
      <c r="F150" s="14">
        <v>100</v>
      </c>
      <c r="G150" s="14" t="s">
        <v>1</v>
      </c>
      <c r="H150" s="14">
        <v>9</v>
      </c>
      <c r="I150" s="14">
        <v>305</v>
      </c>
      <c r="J150" s="87">
        <v>70.650000000000006</v>
      </c>
      <c r="K150" s="50">
        <v>2.72E-4</v>
      </c>
      <c r="L150" s="87">
        <v>2.15</v>
      </c>
      <c r="M150" s="65">
        <f t="shared" si="2"/>
        <v>2.1351999999999998</v>
      </c>
      <c r="N150" s="88">
        <v>1</v>
      </c>
      <c r="O150" s="35" t="s">
        <v>3</v>
      </c>
      <c r="P150" s="88">
        <v>2</v>
      </c>
      <c r="Q150" s="61">
        <f>+M150*N150</f>
        <v>2.1351999999999998</v>
      </c>
      <c r="R150" s="68">
        <f>+Q150-P150</f>
        <v>0.13519999999999976</v>
      </c>
      <c r="S150" s="14" t="s">
        <v>27</v>
      </c>
      <c r="T150" s="14"/>
      <c r="U150" s="14" t="s">
        <v>31</v>
      </c>
      <c r="V150" s="55"/>
    </row>
    <row r="151" spans="1:22">
      <c r="A151" s="70" t="s">
        <v>85</v>
      </c>
      <c r="B151" s="70" t="s">
        <v>89</v>
      </c>
      <c r="C151" s="71" t="s">
        <v>92</v>
      </c>
      <c r="D151" s="1" t="s">
        <v>40</v>
      </c>
      <c r="E151" s="1" t="s">
        <v>20</v>
      </c>
      <c r="F151" s="1">
        <v>360</v>
      </c>
      <c r="G151" s="1" t="s">
        <v>1</v>
      </c>
      <c r="H151" s="1">
        <v>10</v>
      </c>
      <c r="I151" s="1">
        <v>500</v>
      </c>
      <c r="J151" s="82">
        <v>78.5</v>
      </c>
      <c r="K151" s="58">
        <v>1.8E-3</v>
      </c>
      <c r="L151" s="82">
        <v>14.1</v>
      </c>
      <c r="M151" s="66">
        <f t="shared" si="2"/>
        <v>14.129999999999999</v>
      </c>
      <c r="N151" s="83">
        <v>1</v>
      </c>
      <c r="O151" s="36" t="s">
        <v>3</v>
      </c>
      <c r="P151" s="83">
        <v>14</v>
      </c>
      <c r="Q151" s="62">
        <f>+M151*N151</f>
        <v>14.129999999999999</v>
      </c>
      <c r="R151" s="69">
        <f>+Q151-P151</f>
        <v>0.12999999999999901</v>
      </c>
      <c r="S151" s="1" t="s">
        <v>21</v>
      </c>
      <c r="U151" s="1" t="s">
        <v>28</v>
      </c>
    </row>
    <row r="152" spans="1:22">
      <c r="A152" s="70" t="s">
        <v>85</v>
      </c>
      <c r="B152" s="70" t="s">
        <v>89</v>
      </c>
      <c r="C152" s="71" t="s">
        <v>92</v>
      </c>
      <c r="D152" s="1" t="s">
        <v>40</v>
      </c>
      <c r="E152" s="1" t="s">
        <v>20</v>
      </c>
      <c r="F152" s="1">
        <v>155</v>
      </c>
      <c r="G152" s="1" t="s">
        <v>1</v>
      </c>
      <c r="H152" s="1">
        <v>9</v>
      </c>
      <c r="I152" s="1">
        <v>500</v>
      </c>
      <c r="J152" s="82">
        <v>70.650000000000006</v>
      </c>
      <c r="K152" s="58">
        <v>6.9700000000000003E-4</v>
      </c>
      <c r="L152" s="82">
        <v>5.48</v>
      </c>
      <c r="M152" s="66">
        <f t="shared" si="2"/>
        <v>5.4714499999999999</v>
      </c>
      <c r="N152" s="83">
        <v>2</v>
      </c>
      <c r="O152" s="36" t="s">
        <v>3</v>
      </c>
      <c r="P152" s="83">
        <v>11</v>
      </c>
      <c r="Q152" s="62">
        <f>+M152*N152</f>
        <v>10.9429</v>
      </c>
      <c r="R152" s="69">
        <f>+Q152-P152</f>
        <v>-5.7100000000000151E-2</v>
      </c>
      <c r="S152" s="1" t="s">
        <v>21</v>
      </c>
      <c r="U152" s="1" t="s">
        <v>28</v>
      </c>
    </row>
    <row r="153" spans="1:22">
      <c r="A153" s="70" t="s">
        <v>85</v>
      </c>
      <c r="B153" s="70" t="s">
        <v>89</v>
      </c>
      <c r="C153" s="71" t="s">
        <v>92</v>
      </c>
      <c r="D153" s="1" t="s">
        <v>40</v>
      </c>
      <c r="E153" s="1" t="s">
        <v>41</v>
      </c>
      <c r="F153" s="1" t="s">
        <v>81</v>
      </c>
      <c r="G153" s="1" t="s">
        <v>1</v>
      </c>
      <c r="I153" s="1">
        <v>75</v>
      </c>
      <c r="J153" s="83"/>
      <c r="K153" s="49" t="s">
        <v>129</v>
      </c>
      <c r="L153" s="82">
        <v>0.53800000000000003</v>
      </c>
      <c r="M153" s="64" t="s">
        <v>130</v>
      </c>
      <c r="N153" s="83">
        <v>24</v>
      </c>
      <c r="O153" s="36">
        <v>24</v>
      </c>
      <c r="P153" s="83">
        <v>13</v>
      </c>
      <c r="Q153" s="60">
        <f>ROUND(L153*O153,0)</f>
        <v>13</v>
      </c>
      <c r="R153" s="69">
        <f>+Q153-P153</f>
        <v>0</v>
      </c>
      <c r="S153" s="1" t="s">
        <v>42</v>
      </c>
      <c r="U153" s="1" t="s">
        <v>36</v>
      </c>
    </row>
    <row r="154" spans="1:22">
      <c r="A154" s="70" t="s">
        <v>85</v>
      </c>
      <c r="B154" s="70" t="s">
        <v>89</v>
      </c>
      <c r="C154" s="71" t="s">
        <v>92</v>
      </c>
      <c r="D154" s="1" t="s">
        <v>43</v>
      </c>
      <c r="E154" s="1" t="s">
        <v>20</v>
      </c>
      <c r="F154" s="1">
        <v>155</v>
      </c>
      <c r="G154" s="1" t="s">
        <v>1</v>
      </c>
      <c r="H154" s="1">
        <v>3.2</v>
      </c>
      <c r="I154" s="1">
        <v>245</v>
      </c>
      <c r="J154" s="83">
        <v>25.12</v>
      </c>
      <c r="K154" s="58">
        <v>1.22E-4</v>
      </c>
      <c r="L154" s="82">
        <v>0.95499999999999996</v>
      </c>
      <c r="M154" s="66">
        <f t="shared" si="2"/>
        <v>0.95769999999999988</v>
      </c>
      <c r="N154" s="83">
        <v>2</v>
      </c>
      <c r="O154" s="36" t="s">
        <v>3</v>
      </c>
      <c r="P154" s="83">
        <v>2</v>
      </c>
      <c r="Q154" s="62">
        <f>+M154*N154</f>
        <v>1.9153999999999998</v>
      </c>
      <c r="R154" s="69">
        <f>+Q154-P154</f>
        <v>-8.4600000000000231E-2</v>
      </c>
      <c r="S154" s="1" t="s">
        <v>44</v>
      </c>
      <c r="U154" s="1" t="s">
        <v>28</v>
      </c>
    </row>
    <row r="155" spans="1:22">
      <c r="A155" s="70" t="s">
        <v>85</v>
      </c>
      <c r="B155" s="70" t="s">
        <v>89</v>
      </c>
      <c r="C155" s="71" t="s">
        <v>92</v>
      </c>
      <c r="D155" s="1" t="s">
        <v>45</v>
      </c>
      <c r="E155" s="1" t="s">
        <v>20</v>
      </c>
      <c r="F155" s="1">
        <v>1483</v>
      </c>
      <c r="G155" s="1" t="s">
        <v>1</v>
      </c>
      <c r="H155" s="1">
        <v>9</v>
      </c>
      <c r="I155" s="1">
        <v>480</v>
      </c>
      <c r="J155" s="83">
        <v>70.650000000000006</v>
      </c>
      <c r="K155" s="58">
        <v>6.404E-3</v>
      </c>
      <c r="L155" s="82">
        <v>50.3</v>
      </c>
      <c r="M155" s="66">
        <f t="shared" si="2"/>
        <v>50.2714</v>
      </c>
      <c r="N155" s="83">
        <v>2</v>
      </c>
      <c r="O155" s="36" t="s">
        <v>3</v>
      </c>
      <c r="P155" s="83">
        <v>101</v>
      </c>
      <c r="Q155" s="62">
        <f>+M155*N155</f>
        <v>100.5428</v>
      </c>
      <c r="R155" s="69">
        <f>+Q155-P155</f>
        <v>-0.45720000000000027</v>
      </c>
      <c r="S155" s="1" t="s">
        <v>21</v>
      </c>
      <c r="U155" s="1" t="s">
        <v>28</v>
      </c>
    </row>
    <row r="156" spans="1:22">
      <c r="A156" s="70" t="s">
        <v>85</v>
      </c>
      <c r="B156" s="70" t="s">
        <v>89</v>
      </c>
      <c r="C156" s="71" t="s">
        <v>92</v>
      </c>
      <c r="D156" s="1" t="s">
        <v>45</v>
      </c>
      <c r="E156" s="1" t="s">
        <v>41</v>
      </c>
      <c r="F156" s="1" t="s">
        <v>81</v>
      </c>
      <c r="G156" s="1" t="s">
        <v>1</v>
      </c>
      <c r="I156" s="1">
        <v>65</v>
      </c>
      <c r="J156" s="83"/>
      <c r="K156" s="49" t="s">
        <v>129</v>
      </c>
      <c r="L156" s="82">
        <v>0.50800000000000001</v>
      </c>
      <c r="M156" s="64" t="s">
        <v>130</v>
      </c>
      <c r="N156" s="83">
        <v>84</v>
      </c>
      <c r="O156" s="36">
        <v>84</v>
      </c>
      <c r="P156" s="83">
        <v>43</v>
      </c>
      <c r="Q156" s="60">
        <f>ROUND(L156*O156,0)</f>
        <v>43</v>
      </c>
      <c r="R156" s="69">
        <f>+Q156-P156</f>
        <v>0</v>
      </c>
      <c r="S156" s="1" t="s">
        <v>42</v>
      </c>
      <c r="U156" s="1" t="s">
        <v>36</v>
      </c>
    </row>
    <row r="157" spans="1:22">
      <c r="A157" s="70" t="s">
        <v>85</v>
      </c>
      <c r="B157" s="70" t="s">
        <v>89</v>
      </c>
      <c r="C157" s="71" t="s">
        <v>92</v>
      </c>
      <c r="D157" s="1" t="s">
        <v>46</v>
      </c>
      <c r="E157" s="1" t="s">
        <v>20</v>
      </c>
      <c r="F157" s="1">
        <v>230</v>
      </c>
      <c r="G157" s="1" t="s">
        <v>1</v>
      </c>
      <c r="H157" s="1">
        <v>20</v>
      </c>
      <c r="I157" s="1">
        <v>1080</v>
      </c>
      <c r="J157" s="83">
        <v>157</v>
      </c>
      <c r="K157" s="58">
        <v>3.875E-3</v>
      </c>
      <c r="L157" s="82">
        <v>30.4</v>
      </c>
      <c r="M157" s="66">
        <f t="shared" si="2"/>
        <v>30.418749999999999</v>
      </c>
      <c r="N157" s="83">
        <v>4</v>
      </c>
      <c r="O157" s="36" t="s">
        <v>3</v>
      </c>
      <c r="P157" s="83">
        <v>122</v>
      </c>
      <c r="Q157" s="62">
        <f>+M157*N157</f>
        <v>121.675</v>
      </c>
      <c r="R157" s="69">
        <f>+Q157-P157</f>
        <v>-0.32500000000000284</v>
      </c>
      <c r="S157" s="1" t="s">
        <v>25</v>
      </c>
      <c r="T157" s="1">
        <v>78</v>
      </c>
      <c r="U157" s="1" t="s">
        <v>28</v>
      </c>
    </row>
    <row r="158" spans="1:22">
      <c r="A158" s="70" t="s">
        <v>85</v>
      </c>
      <c r="B158" s="70" t="s">
        <v>89</v>
      </c>
      <c r="C158" s="71" t="s">
        <v>92</v>
      </c>
      <c r="D158" s="1" t="s">
        <v>46</v>
      </c>
      <c r="E158" s="1" t="s">
        <v>41</v>
      </c>
      <c r="F158" s="1" t="s">
        <v>81</v>
      </c>
      <c r="G158" s="1" t="s">
        <v>1</v>
      </c>
      <c r="I158" s="1">
        <v>110</v>
      </c>
      <c r="J158" s="83"/>
      <c r="K158" s="49" t="s">
        <v>129</v>
      </c>
      <c r="L158" s="82">
        <v>0.64300000000000002</v>
      </c>
      <c r="M158" s="64" t="s">
        <v>130</v>
      </c>
      <c r="N158" s="83">
        <v>60</v>
      </c>
      <c r="O158" s="34">
        <v>60</v>
      </c>
      <c r="P158" s="83">
        <v>39</v>
      </c>
      <c r="Q158" s="60">
        <f>ROUND(L158*O158,0)</f>
        <v>39</v>
      </c>
      <c r="R158" s="40">
        <f>+Q158-P158</f>
        <v>0</v>
      </c>
      <c r="S158" s="1" t="s">
        <v>42</v>
      </c>
      <c r="U158" s="1" t="s">
        <v>36</v>
      </c>
    </row>
    <row r="159" spans="1:22">
      <c r="A159" s="72" t="s">
        <v>85</v>
      </c>
      <c r="B159" s="72" t="s">
        <v>89</v>
      </c>
      <c r="C159" s="73" t="s">
        <v>92</v>
      </c>
      <c r="D159" s="14" t="s">
        <v>47</v>
      </c>
      <c r="E159" s="14" t="s">
        <v>20</v>
      </c>
      <c r="F159" s="14">
        <v>230</v>
      </c>
      <c r="G159" s="14" t="s">
        <v>1</v>
      </c>
      <c r="H159" s="14">
        <v>4.5</v>
      </c>
      <c r="I159" s="14">
        <v>535</v>
      </c>
      <c r="J159" s="88">
        <v>35.33</v>
      </c>
      <c r="K159" s="50">
        <v>4.3100000000000001E-4</v>
      </c>
      <c r="L159" s="87">
        <v>3.39</v>
      </c>
      <c r="M159" s="65">
        <f t="shared" si="2"/>
        <v>3.3833499999999996</v>
      </c>
      <c r="N159" s="88">
        <v>2</v>
      </c>
      <c r="O159" s="35" t="s">
        <v>3</v>
      </c>
      <c r="P159" s="88">
        <v>7</v>
      </c>
      <c r="Q159" s="61">
        <f>+M159*N159</f>
        <v>6.7666999999999993</v>
      </c>
      <c r="R159" s="68">
        <f>+Q159-P159</f>
        <v>-0.23330000000000073</v>
      </c>
      <c r="S159" s="14" t="s">
        <v>44</v>
      </c>
      <c r="T159" s="14">
        <v>78</v>
      </c>
      <c r="U159" s="14" t="s">
        <v>28</v>
      </c>
      <c r="V159" s="55"/>
    </row>
    <row r="160" spans="1:22">
      <c r="A160" s="70" t="s">
        <v>85</v>
      </c>
      <c r="B160" s="70" t="s">
        <v>89</v>
      </c>
      <c r="C160" s="71" t="s">
        <v>93</v>
      </c>
      <c r="D160" s="1" t="s">
        <v>40</v>
      </c>
      <c r="E160" s="1" t="s">
        <v>20</v>
      </c>
      <c r="F160" s="1">
        <v>360</v>
      </c>
      <c r="G160" s="1" t="s">
        <v>1</v>
      </c>
      <c r="H160" s="1">
        <v>10</v>
      </c>
      <c r="I160" s="1">
        <v>500</v>
      </c>
      <c r="J160" s="83">
        <v>78.5</v>
      </c>
      <c r="K160" s="58">
        <v>1.8E-3</v>
      </c>
      <c r="L160" s="82">
        <v>14.1</v>
      </c>
      <c r="M160" s="66">
        <f t="shared" si="2"/>
        <v>14.129999999999999</v>
      </c>
      <c r="N160" s="83">
        <v>1</v>
      </c>
      <c r="O160" s="36" t="s">
        <v>3</v>
      </c>
      <c r="P160" s="83">
        <v>14</v>
      </c>
      <c r="Q160" s="62">
        <f>+M160*N160</f>
        <v>14.129999999999999</v>
      </c>
      <c r="R160" s="69">
        <f>+Q160-P160</f>
        <v>0.12999999999999901</v>
      </c>
      <c r="S160" s="1" t="s">
        <v>21</v>
      </c>
      <c r="U160" s="1" t="s">
        <v>28</v>
      </c>
    </row>
    <row r="161" spans="1:22">
      <c r="A161" s="70" t="s">
        <v>85</v>
      </c>
      <c r="B161" s="70" t="s">
        <v>89</v>
      </c>
      <c r="C161" s="71" t="s">
        <v>93</v>
      </c>
      <c r="D161" s="1" t="s">
        <v>40</v>
      </c>
      <c r="E161" s="1" t="s">
        <v>20</v>
      </c>
      <c r="F161" s="1">
        <v>155</v>
      </c>
      <c r="G161" s="1" t="s">
        <v>1</v>
      </c>
      <c r="H161" s="1">
        <v>9</v>
      </c>
      <c r="I161" s="1">
        <v>500</v>
      </c>
      <c r="J161" s="83">
        <v>70.650000000000006</v>
      </c>
      <c r="K161" s="58">
        <v>6.9700000000000003E-4</v>
      </c>
      <c r="L161" s="82">
        <v>5.48</v>
      </c>
      <c r="M161" s="66">
        <f t="shared" si="2"/>
        <v>5.4714499999999999</v>
      </c>
      <c r="N161" s="83">
        <v>2</v>
      </c>
      <c r="O161" s="36" t="s">
        <v>3</v>
      </c>
      <c r="P161" s="83">
        <v>11</v>
      </c>
      <c r="Q161" s="62">
        <f>+M161*N161</f>
        <v>10.9429</v>
      </c>
      <c r="R161" s="69">
        <f>+Q161-P161</f>
        <v>-5.7100000000000151E-2</v>
      </c>
      <c r="S161" s="1" t="s">
        <v>21</v>
      </c>
      <c r="U161" s="1" t="s">
        <v>28</v>
      </c>
    </row>
    <row r="162" spans="1:22">
      <c r="A162" s="70" t="s">
        <v>85</v>
      </c>
      <c r="B162" s="70" t="s">
        <v>89</v>
      </c>
      <c r="C162" s="71" t="s">
        <v>93</v>
      </c>
      <c r="D162" s="1" t="s">
        <v>40</v>
      </c>
      <c r="E162" s="1" t="s">
        <v>41</v>
      </c>
      <c r="F162" s="1" t="s">
        <v>81</v>
      </c>
      <c r="G162" s="1" t="s">
        <v>1</v>
      </c>
      <c r="I162" s="1">
        <v>75</v>
      </c>
      <c r="J162" s="83"/>
      <c r="K162" s="49" t="s">
        <v>129</v>
      </c>
      <c r="L162" s="82">
        <v>0.53800000000000003</v>
      </c>
      <c r="M162" s="49" t="s">
        <v>129</v>
      </c>
      <c r="N162" s="83">
        <v>24</v>
      </c>
      <c r="O162" s="36">
        <v>24</v>
      </c>
      <c r="P162" s="83">
        <v>13</v>
      </c>
      <c r="Q162" s="60">
        <f>ROUND(L162*O162,0)</f>
        <v>13</v>
      </c>
      <c r="R162" s="69">
        <f>+Q162-P162</f>
        <v>0</v>
      </c>
      <c r="S162" s="1" t="s">
        <v>42</v>
      </c>
      <c r="U162" s="1" t="s">
        <v>36</v>
      </c>
    </row>
    <row r="163" spans="1:22">
      <c r="A163" s="70" t="s">
        <v>85</v>
      </c>
      <c r="B163" s="70" t="s">
        <v>89</v>
      </c>
      <c r="C163" s="71" t="s">
        <v>93</v>
      </c>
      <c r="D163" s="1" t="s">
        <v>43</v>
      </c>
      <c r="E163" s="1" t="s">
        <v>20</v>
      </c>
      <c r="F163" s="1">
        <v>155</v>
      </c>
      <c r="G163" s="1" t="s">
        <v>1</v>
      </c>
      <c r="H163" s="1">
        <v>3.2</v>
      </c>
      <c r="I163" s="1">
        <v>245</v>
      </c>
      <c r="J163" s="83">
        <v>25.12</v>
      </c>
      <c r="K163" s="58">
        <v>1.26E-4</v>
      </c>
      <c r="L163" s="82">
        <v>0.95499999999999996</v>
      </c>
      <c r="M163" s="66">
        <f t="shared" si="2"/>
        <v>0.98909999999999987</v>
      </c>
      <c r="N163" s="83">
        <v>2</v>
      </c>
      <c r="O163" s="36" t="s">
        <v>3</v>
      </c>
      <c r="P163" s="83">
        <v>2</v>
      </c>
      <c r="Q163" s="62">
        <f>+M163*N163</f>
        <v>1.9781999999999997</v>
      </c>
      <c r="R163" s="69">
        <f>+Q163-P163</f>
        <v>-2.1800000000000264E-2</v>
      </c>
      <c r="S163" s="1" t="s">
        <v>44</v>
      </c>
      <c r="U163" s="1" t="s">
        <v>28</v>
      </c>
    </row>
    <row r="164" spans="1:22">
      <c r="A164" s="70" t="s">
        <v>85</v>
      </c>
      <c r="B164" s="70" t="s">
        <v>89</v>
      </c>
      <c r="C164" s="71" t="s">
        <v>93</v>
      </c>
      <c r="D164" s="1" t="s">
        <v>45</v>
      </c>
      <c r="E164" s="1" t="s">
        <v>20</v>
      </c>
      <c r="F164" s="1">
        <v>1483</v>
      </c>
      <c r="G164" s="1" t="s">
        <v>1</v>
      </c>
      <c r="H164" s="1">
        <v>9</v>
      </c>
      <c r="I164" s="1">
        <v>480</v>
      </c>
      <c r="J164" s="83">
        <v>70.650000000000006</v>
      </c>
      <c r="K164" s="58">
        <v>6.404E-3</v>
      </c>
      <c r="L164" s="82">
        <v>50.3</v>
      </c>
      <c r="M164" s="66">
        <f t="shared" si="2"/>
        <v>50.2714</v>
      </c>
      <c r="N164" s="83">
        <v>2</v>
      </c>
      <c r="O164" s="36" t="s">
        <v>3</v>
      </c>
      <c r="P164" s="83">
        <v>101</v>
      </c>
      <c r="Q164" s="62">
        <f>+M164*N164</f>
        <v>100.5428</v>
      </c>
      <c r="R164" s="69">
        <f>+Q164-P164</f>
        <v>-0.45720000000000027</v>
      </c>
      <c r="S164" s="1" t="s">
        <v>21</v>
      </c>
      <c r="U164" s="1" t="s">
        <v>28</v>
      </c>
    </row>
    <row r="165" spans="1:22">
      <c r="A165" s="70" t="s">
        <v>85</v>
      </c>
      <c r="B165" s="70" t="s">
        <v>89</v>
      </c>
      <c r="C165" s="71" t="s">
        <v>93</v>
      </c>
      <c r="D165" s="1" t="s">
        <v>45</v>
      </c>
      <c r="E165" s="1" t="s">
        <v>41</v>
      </c>
      <c r="F165" s="1" t="s">
        <v>81</v>
      </c>
      <c r="G165" s="1" t="s">
        <v>1</v>
      </c>
      <c r="I165" s="1">
        <v>65</v>
      </c>
      <c r="J165" s="83"/>
      <c r="K165" s="49" t="s">
        <v>129</v>
      </c>
      <c r="L165" s="82">
        <v>0.50800000000000001</v>
      </c>
      <c r="M165" s="49" t="s">
        <v>129</v>
      </c>
      <c r="N165" s="83">
        <v>84</v>
      </c>
      <c r="O165" s="36">
        <v>84</v>
      </c>
      <c r="P165" s="83">
        <v>43</v>
      </c>
      <c r="Q165" s="60">
        <f>ROUND(L165*O165,0)</f>
        <v>43</v>
      </c>
      <c r="R165" s="69">
        <f>+Q165-P165</f>
        <v>0</v>
      </c>
      <c r="S165" s="1" t="s">
        <v>42</v>
      </c>
      <c r="U165" s="1" t="s">
        <v>36</v>
      </c>
    </row>
    <row r="166" spans="1:22">
      <c r="A166" s="70" t="s">
        <v>85</v>
      </c>
      <c r="B166" s="70" t="s">
        <v>89</v>
      </c>
      <c r="C166" s="71" t="s">
        <v>93</v>
      </c>
      <c r="D166" s="1" t="s">
        <v>46</v>
      </c>
      <c r="E166" s="1" t="s">
        <v>20</v>
      </c>
      <c r="F166" s="1">
        <v>230</v>
      </c>
      <c r="G166" s="1" t="s">
        <v>1</v>
      </c>
      <c r="H166" s="1">
        <v>20</v>
      </c>
      <c r="I166" s="1">
        <v>1080</v>
      </c>
      <c r="J166" s="83">
        <v>157</v>
      </c>
      <c r="K166" s="58">
        <v>3.875E-3</v>
      </c>
      <c r="L166" s="82">
        <v>30.4</v>
      </c>
      <c r="M166" s="66">
        <f t="shared" si="2"/>
        <v>30.418749999999999</v>
      </c>
      <c r="N166" s="83">
        <v>4</v>
      </c>
      <c r="O166" s="36" t="s">
        <v>3</v>
      </c>
      <c r="P166" s="83">
        <v>122</v>
      </c>
      <c r="Q166" s="62">
        <f>+M166*N166</f>
        <v>121.675</v>
      </c>
      <c r="R166" s="69">
        <f>+Q166-P166</f>
        <v>-0.32500000000000284</v>
      </c>
      <c r="S166" s="1" t="s">
        <v>25</v>
      </c>
      <c r="T166" s="1">
        <v>78</v>
      </c>
      <c r="U166" s="1" t="s">
        <v>28</v>
      </c>
    </row>
    <row r="167" spans="1:22">
      <c r="A167" s="70" t="s">
        <v>85</v>
      </c>
      <c r="B167" s="70" t="s">
        <v>89</v>
      </c>
      <c r="C167" s="71" t="s">
        <v>93</v>
      </c>
      <c r="D167" s="1" t="s">
        <v>46</v>
      </c>
      <c r="E167" s="1" t="s">
        <v>41</v>
      </c>
      <c r="F167" s="1" t="s">
        <v>81</v>
      </c>
      <c r="G167" s="1" t="s">
        <v>1</v>
      </c>
      <c r="I167" s="1">
        <v>110</v>
      </c>
      <c r="J167" s="83"/>
      <c r="K167" s="49" t="s">
        <v>129</v>
      </c>
      <c r="L167" s="82">
        <v>0.64300000000000002</v>
      </c>
      <c r="M167" s="49" t="s">
        <v>129</v>
      </c>
      <c r="N167" s="83">
        <v>60</v>
      </c>
      <c r="O167" s="36">
        <v>60</v>
      </c>
      <c r="P167" s="83">
        <v>39</v>
      </c>
      <c r="Q167" s="60">
        <f>ROUND(L167*O167,0)</f>
        <v>39</v>
      </c>
      <c r="R167" s="69">
        <f>+Q167-P167</f>
        <v>0</v>
      </c>
      <c r="S167" s="1" t="s">
        <v>42</v>
      </c>
      <c r="U167" s="1" t="s">
        <v>36</v>
      </c>
    </row>
    <row r="168" spans="1:22">
      <c r="A168" s="72" t="s">
        <v>85</v>
      </c>
      <c r="B168" s="72" t="s">
        <v>89</v>
      </c>
      <c r="C168" s="73" t="s">
        <v>93</v>
      </c>
      <c r="D168" s="14" t="s">
        <v>47</v>
      </c>
      <c r="E168" s="14" t="s">
        <v>20</v>
      </c>
      <c r="F168" s="14">
        <v>230</v>
      </c>
      <c r="G168" s="14" t="s">
        <v>1</v>
      </c>
      <c r="H168" s="14">
        <v>4.5</v>
      </c>
      <c r="I168" s="14">
        <v>535</v>
      </c>
      <c r="J168" s="88">
        <v>35.33</v>
      </c>
      <c r="K168" s="50">
        <v>4.4099999999999999E-4</v>
      </c>
      <c r="L168" s="87">
        <v>3.39</v>
      </c>
      <c r="M168" s="65">
        <f t="shared" si="2"/>
        <v>3.4618499999999996</v>
      </c>
      <c r="N168" s="88">
        <v>2</v>
      </c>
      <c r="O168" s="35" t="s">
        <v>3</v>
      </c>
      <c r="P168" s="88">
        <v>7</v>
      </c>
      <c r="Q168" s="61">
        <f>+M168*N168</f>
        <v>6.9236999999999993</v>
      </c>
      <c r="R168" s="68">
        <f>+Q168-P168</f>
        <v>-7.6300000000000701E-2</v>
      </c>
      <c r="S168" s="14" t="s">
        <v>44</v>
      </c>
      <c r="T168" s="14">
        <v>78</v>
      </c>
      <c r="U168" s="14" t="s">
        <v>28</v>
      </c>
      <c r="V168" s="55"/>
    </row>
    <row r="169" spans="1:22">
      <c r="A169" s="70" t="s">
        <v>85</v>
      </c>
      <c r="B169" s="70" t="s">
        <v>39</v>
      </c>
      <c r="C169" s="71" t="s">
        <v>92</v>
      </c>
      <c r="D169" s="1" t="s">
        <v>40</v>
      </c>
      <c r="E169" s="1" t="s">
        <v>20</v>
      </c>
      <c r="F169" s="1">
        <v>360</v>
      </c>
      <c r="G169" s="1" t="s">
        <v>1</v>
      </c>
      <c r="H169" s="1">
        <v>10</v>
      </c>
      <c r="I169" s="1">
        <v>500</v>
      </c>
      <c r="J169" s="83">
        <v>78.5</v>
      </c>
      <c r="K169" s="58">
        <v>1.8E-3</v>
      </c>
      <c r="L169" s="82">
        <v>14.1</v>
      </c>
      <c r="M169" s="66">
        <f t="shared" si="2"/>
        <v>14.129999999999999</v>
      </c>
      <c r="N169" s="83">
        <v>1</v>
      </c>
      <c r="O169" s="36" t="s">
        <v>3</v>
      </c>
      <c r="P169" s="83">
        <v>14</v>
      </c>
      <c r="Q169" s="62">
        <f>+M169*N169</f>
        <v>14.129999999999999</v>
      </c>
      <c r="R169" s="69">
        <f>+Q169-P169</f>
        <v>0.12999999999999901</v>
      </c>
      <c r="S169" s="1" t="s">
        <v>21</v>
      </c>
      <c r="U169" s="1" t="s">
        <v>28</v>
      </c>
    </row>
    <row r="170" spans="1:22">
      <c r="A170" s="70" t="s">
        <v>85</v>
      </c>
      <c r="B170" s="70" t="s">
        <v>39</v>
      </c>
      <c r="C170" s="71" t="s">
        <v>92</v>
      </c>
      <c r="D170" s="1" t="s">
        <v>40</v>
      </c>
      <c r="E170" s="1" t="s">
        <v>20</v>
      </c>
      <c r="F170" s="1">
        <v>155</v>
      </c>
      <c r="G170" s="1" t="s">
        <v>1</v>
      </c>
      <c r="H170" s="1">
        <v>9</v>
      </c>
      <c r="I170" s="1">
        <v>500</v>
      </c>
      <c r="J170" s="83">
        <v>70.650000000000006</v>
      </c>
      <c r="K170" s="58">
        <v>6.9700000000000003E-4</v>
      </c>
      <c r="L170" s="82">
        <v>5.48</v>
      </c>
      <c r="M170" s="66">
        <f t="shared" si="2"/>
        <v>5.4714499999999999</v>
      </c>
      <c r="N170" s="83">
        <v>2</v>
      </c>
      <c r="O170" s="36" t="s">
        <v>3</v>
      </c>
      <c r="P170" s="83">
        <v>11</v>
      </c>
      <c r="Q170" s="62">
        <f>+M170*N170</f>
        <v>10.9429</v>
      </c>
      <c r="R170" s="69">
        <f>+Q170-P170</f>
        <v>-5.7100000000000151E-2</v>
      </c>
      <c r="S170" s="1" t="s">
        <v>21</v>
      </c>
      <c r="U170" s="1" t="s">
        <v>28</v>
      </c>
    </row>
    <row r="171" spans="1:22">
      <c r="A171" s="70" t="s">
        <v>85</v>
      </c>
      <c r="B171" s="70" t="s">
        <v>39</v>
      </c>
      <c r="C171" s="71" t="s">
        <v>92</v>
      </c>
      <c r="D171" s="1" t="s">
        <v>40</v>
      </c>
      <c r="E171" s="1" t="s">
        <v>41</v>
      </c>
      <c r="F171" s="1" t="s">
        <v>81</v>
      </c>
      <c r="G171" s="1" t="s">
        <v>1</v>
      </c>
      <c r="I171" s="1">
        <v>75</v>
      </c>
      <c r="J171" s="83"/>
      <c r="K171" s="49" t="s">
        <v>129</v>
      </c>
      <c r="L171" s="82">
        <v>0.53800000000000003</v>
      </c>
      <c r="M171" s="49" t="s">
        <v>129</v>
      </c>
      <c r="N171" s="83">
        <v>24</v>
      </c>
      <c r="O171" s="36">
        <v>24</v>
      </c>
      <c r="P171" s="83">
        <v>13</v>
      </c>
      <c r="Q171" s="60">
        <f>ROUND(L171*O171,0)</f>
        <v>13</v>
      </c>
      <c r="R171" s="69">
        <f>+Q171-P171</f>
        <v>0</v>
      </c>
      <c r="S171" s="1" t="s">
        <v>42</v>
      </c>
      <c r="U171" s="1" t="s">
        <v>36</v>
      </c>
    </row>
    <row r="172" spans="1:22">
      <c r="A172" s="70" t="s">
        <v>85</v>
      </c>
      <c r="B172" s="70" t="s">
        <v>39</v>
      </c>
      <c r="C172" s="71" t="s">
        <v>92</v>
      </c>
      <c r="D172" s="1" t="s">
        <v>43</v>
      </c>
      <c r="E172" s="1" t="s">
        <v>20</v>
      </c>
      <c r="F172" s="1">
        <v>155</v>
      </c>
      <c r="G172" s="1" t="s">
        <v>1</v>
      </c>
      <c r="H172" s="1">
        <v>3.2</v>
      </c>
      <c r="I172" s="1">
        <v>245</v>
      </c>
      <c r="J172" s="83">
        <v>25.12</v>
      </c>
      <c r="K172" s="58">
        <v>1.22E-4</v>
      </c>
      <c r="L172" s="82">
        <v>0.95499999999999996</v>
      </c>
      <c r="M172" s="66">
        <f t="shared" si="2"/>
        <v>0.95769999999999988</v>
      </c>
      <c r="N172" s="83">
        <v>2</v>
      </c>
      <c r="O172" s="36" t="s">
        <v>3</v>
      </c>
      <c r="P172" s="83">
        <v>2</v>
      </c>
      <c r="Q172" s="62">
        <f>+M172*N172</f>
        <v>1.9153999999999998</v>
      </c>
      <c r="R172" s="69">
        <f>+Q172-P172</f>
        <v>-8.4600000000000231E-2</v>
      </c>
      <c r="S172" s="1" t="s">
        <v>44</v>
      </c>
      <c r="U172" s="1" t="s">
        <v>28</v>
      </c>
    </row>
    <row r="173" spans="1:22">
      <c r="A173" s="70" t="s">
        <v>85</v>
      </c>
      <c r="B173" s="70" t="s">
        <v>39</v>
      </c>
      <c r="C173" s="71" t="s">
        <v>92</v>
      </c>
      <c r="D173" s="1" t="s">
        <v>45</v>
      </c>
      <c r="E173" s="1" t="s">
        <v>20</v>
      </c>
      <c r="F173" s="1">
        <v>1483</v>
      </c>
      <c r="G173" s="1" t="s">
        <v>1</v>
      </c>
      <c r="H173" s="1">
        <v>9</v>
      </c>
      <c r="I173" s="1">
        <v>480</v>
      </c>
      <c r="J173" s="83">
        <v>70.650000000000006</v>
      </c>
      <c r="K173" s="58">
        <v>6.404E-3</v>
      </c>
      <c r="L173" s="82">
        <v>50.3</v>
      </c>
      <c r="M173" s="66">
        <f t="shared" si="2"/>
        <v>50.2714</v>
      </c>
      <c r="N173" s="83">
        <v>2</v>
      </c>
      <c r="O173" s="36" t="s">
        <v>3</v>
      </c>
      <c r="P173" s="83">
        <v>101</v>
      </c>
      <c r="Q173" s="62">
        <f>+M173*N173</f>
        <v>100.5428</v>
      </c>
      <c r="R173" s="69">
        <f>+Q173-P173</f>
        <v>-0.45720000000000027</v>
      </c>
      <c r="S173" s="1" t="s">
        <v>21</v>
      </c>
      <c r="U173" s="1" t="s">
        <v>28</v>
      </c>
    </row>
    <row r="174" spans="1:22">
      <c r="A174" s="70" t="s">
        <v>85</v>
      </c>
      <c r="B174" s="70" t="s">
        <v>39</v>
      </c>
      <c r="C174" s="71" t="s">
        <v>92</v>
      </c>
      <c r="D174" s="1" t="s">
        <v>45</v>
      </c>
      <c r="E174" s="1" t="s">
        <v>41</v>
      </c>
      <c r="F174" s="1" t="s">
        <v>81</v>
      </c>
      <c r="G174" s="1" t="s">
        <v>1</v>
      </c>
      <c r="I174" s="1">
        <v>65</v>
      </c>
      <c r="J174" s="83"/>
      <c r="K174" s="49" t="s">
        <v>129</v>
      </c>
      <c r="L174" s="82">
        <v>0.50800000000000001</v>
      </c>
      <c r="M174" s="49" t="s">
        <v>129</v>
      </c>
      <c r="N174" s="83">
        <v>84</v>
      </c>
      <c r="O174" s="36">
        <v>84</v>
      </c>
      <c r="P174" s="83">
        <v>43</v>
      </c>
      <c r="Q174" s="60">
        <f>ROUND(L174*O174,0)</f>
        <v>43</v>
      </c>
      <c r="R174" s="69">
        <f>+Q174-P174</f>
        <v>0</v>
      </c>
      <c r="S174" s="1" t="s">
        <v>42</v>
      </c>
      <c r="U174" s="1" t="s">
        <v>36</v>
      </c>
    </row>
    <row r="175" spans="1:22">
      <c r="A175" s="70" t="s">
        <v>85</v>
      </c>
      <c r="B175" s="70" t="s">
        <v>39</v>
      </c>
      <c r="C175" s="71" t="s">
        <v>92</v>
      </c>
      <c r="D175" s="1" t="s">
        <v>46</v>
      </c>
      <c r="E175" s="1" t="s">
        <v>20</v>
      </c>
      <c r="F175" s="1">
        <v>230</v>
      </c>
      <c r="G175" s="1" t="s">
        <v>1</v>
      </c>
      <c r="H175" s="1">
        <v>21</v>
      </c>
      <c r="I175" s="1">
        <v>1080</v>
      </c>
      <c r="J175" s="83">
        <v>164.9</v>
      </c>
      <c r="K175" s="58">
        <v>4.0689999999999997E-3</v>
      </c>
      <c r="L175" s="82">
        <v>31.9</v>
      </c>
      <c r="M175" s="66">
        <f t="shared" si="2"/>
        <v>31.941649999999996</v>
      </c>
      <c r="N175" s="83">
        <v>4</v>
      </c>
      <c r="O175" s="36" t="s">
        <v>3</v>
      </c>
      <c r="P175" s="83">
        <v>128</v>
      </c>
      <c r="Q175" s="62">
        <f>+M175*N175</f>
        <v>127.76659999999998</v>
      </c>
      <c r="R175" s="69">
        <f>+Q175-P175</f>
        <v>-0.23340000000001737</v>
      </c>
      <c r="S175" s="1" t="s">
        <v>25</v>
      </c>
      <c r="T175" s="1">
        <v>78</v>
      </c>
      <c r="U175" s="1" t="s">
        <v>28</v>
      </c>
    </row>
    <row r="176" spans="1:22">
      <c r="A176" s="70" t="s">
        <v>85</v>
      </c>
      <c r="B176" s="70" t="s">
        <v>39</v>
      </c>
      <c r="C176" s="71" t="s">
        <v>92</v>
      </c>
      <c r="D176" s="1" t="s">
        <v>46</v>
      </c>
      <c r="E176" s="1" t="s">
        <v>41</v>
      </c>
      <c r="F176" s="1" t="s">
        <v>81</v>
      </c>
      <c r="G176" s="1" t="s">
        <v>1</v>
      </c>
      <c r="I176" s="1">
        <v>110</v>
      </c>
      <c r="J176" s="83"/>
      <c r="K176" s="49" t="s">
        <v>129</v>
      </c>
      <c r="L176" s="82">
        <v>0.64300000000000002</v>
      </c>
      <c r="M176" s="49" t="s">
        <v>129</v>
      </c>
      <c r="N176" s="83">
        <v>60</v>
      </c>
      <c r="O176" s="36">
        <v>60</v>
      </c>
      <c r="P176" s="83">
        <v>39</v>
      </c>
      <c r="Q176" s="60">
        <f>ROUND(L176*O176,0)</f>
        <v>39</v>
      </c>
      <c r="R176" s="69">
        <f>+Q176-P176</f>
        <v>0</v>
      </c>
      <c r="S176" s="1" t="s">
        <v>42</v>
      </c>
      <c r="U176" s="1" t="s">
        <v>36</v>
      </c>
    </row>
    <row r="177" spans="1:26">
      <c r="A177" s="72" t="s">
        <v>85</v>
      </c>
      <c r="B177" s="72" t="s">
        <v>39</v>
      </c>
      <c r="C177" s="73" t="s">
        <v>92</v>
      </c>
      <c r="D177" s="14" t="s">
        <v>47</v>
      </c>
      <c r="E177" s="14" t="s">
        <v>20</v>
      </c>
      <c r="F177" s="14">
        <v>230</v>
      </c>
      <c r="G177" s="14" t="s">
        <v>1</v>
      </c>
      <c r="H177" s="14">
        <v>3.2</v>
      </c>
      <c r="I177" s="14">
        <v>535</v>
      </c>
      <c r="J177" s="88">
        <v>25.12</v>
      </c>
      <c r="K177" s="50">
        <v>3.0600000000000001E-4</v>
      </c>
      <c r="L177" s="87">
        <v>2.41</v>
      </c>
      <c r="M177" s="65">
        <f t="shared" si="2"/>
        <v>2.4020999999999999</v>
      </c>
      <c r="N177" s="88">
        <v>2</v>
      </c>
      <c r="O177" s="35" t="s">
        <v>3</v>
      </c>
      <c r="P177" s="88">
        <v>5</v>
      </c>
      <c r="Q177" s="61">
        <f>+M177*N177</f>
        <v>4.8041999999999998</v>
      </c>
      <c r="R177" s="68">
        <f>+Q177-P177</f>
        <v>-0.1958000000000002</v>
      </c>
      <c r="S177" s="14" t="s">
        <v>44</v>
      </c>
      <c r="T177" s="14">
        <v>78</v>
      </c>
      <c r="U177" s="14" t="s">
        <v>28</v>
      </c>
      <c r="V177" s="55"/>
    </row>
    <row r="178" spans="1:26">
      <c r="A178" s="70" t="s">
        <v>85</v>
      </c>
      <c r="B178" s="70" t="s">
        <v>39</v>
      </c>
      <c r="C178" s="71" t="s">
        <v>93</v>
      </c>
      <c r="D178" s="1" t="s">
        <v>40</v>
      </c>
      <c r="E178" s="1" t="s">
        <v>20</v>
      </c>
      <c r="F178" s="1">
        <v>360</v>
      </c>
      <c r="G178" s="1" t="s">
        <v>1</v>
      </c>
      <c r="H178" s="1">
        <v>10</v>
      </c>
      <c r="I178" s="1">
        <v>500</v>
      </c>
      <c r="J178" s="83">
        <v>78.5</v>
      </c>
      <c r="K178" s="58">
        <v>1.8E-3</v>
      </c>
      <c r="L178" s="82">
        <v>14.1</v>
      </c>
      <c r="M178" s="66">
        <f t="shared" si="2"/>
        <v>14.129999999999999</v>
      </c>
      <c r="N178" s="83">
        <v>1</v>
      </c>
      <c r="O178" s="36" t="s">
        <v>3</v>
      </c>
      <c r="P178" s="83">
        <v>14</v>
      </c>
      <c r="Q178" s="62">
        <f>+M178*N178</f>
        <v>14.129999999999999</v>
      </c>
      <c r="R178" s="69">
        <f>+Q178-P178</f>
        <v>0.12999999999999901</v>
      </c>
      <c r="S178" s="1" t="s">
        <v>21</v>
      </c>
      <c r="U178" s="1" t="s">
        <v>28</v>
      </c>
    </row>
    <row r="179" spans="1:26">
      <c r="A179" s="70" t="s">
        <v>85</v>
      </c>
      <c r="B179" s="70" t="s">
        <v>39</v>
      </c>
      <c r="C179" s="71" t="s">
        <v>93</v>
      </c>
      <c r="D179" s="1" t="s">
        <v>40</v>
      </c>
      <c r="E179" s="1" t="s">
        <v>20</v>
      </c>
      <c r="F179" s="1">
        <v>155</v>
      </c>
      <c r="G179" s="1" t="s">
        <v>1</v>
      </c>
      <c r="H179" s="1">
        <v>9</v>
      </c>
      <c r="I179" s="1">
        <v>500</v>
      </c>
      <c r="J179" s="83">
        <v>70.650000000000006</v>
      </c>
      <c r="K179" s="58">
        <v>6.9700000000000003E-4</v>
      </c>
      <c r="L179" s="82">
        <v>5.48</v>
      </c>
      <c r="M179" s="66">
        <f t="shared" si="2"/>
        <v>5.4714499999999999</v>
      </c>
      <c r="N179" s="83">
        <v>2</v>
      </c>
      <c r="O179" s="36" t="s">
        <v>3</v>
      </c>
      <c r="P179" s="83">
        <v>11</v>
      </c>
      <c r="Q179" s="62">
        <f>+M179*N179</f>
        <v>10.9429</v>
      </c>
      <c r="R179" s="69">
        <f>+Q179-P179</f>
        <v>-5.7100000000000151E-2</v>
      </c>
      <c r="S179" s="1" t="s">
        <v>21</v>
      </c>
      <c r="U179" s="1" t="s">
        <v>28</v>
      </c>
    </row>
    <row r="180" spans="1:26">
      <c r="A180" s="70" t="s">
        <v>85</v>
      </c>
      <c r="B180" s="70" t="s">
        <v>39</v>
      </c>
      <c r="C180" s="71" t="s">
        <v>93</v>
      </c>
      <c r="D180" s="1" t="s">
        <v>40</v>
      </c>
      <c r="E180" s="1" t="s">
        <v>41</v>
      </c>
      <c r="F180" s="1" t="s">
        <v>81</v>
      </c>
      <c r="G180" s="1" t="s">
        <v>1</v>
      </c>
      <c r="I180" s="1">
        <v>75</v>
      </c>
      <c r="J180" s="83"/>
      <c r="K180" s="49" t="s">
        <v>129</v>
      </c>
      <c r="L180" s="82">
        <v>0.53800000000000003</v>
      </c>
      <c r="M180" s="49" t="s">
        <v>129</v>
      </c>
      <c r="N180" s="83">
        <v>24</v>
      </c>
      <c r="O180" s="36">
        <v>24</v>
      </c>
      <c r="P180" s="83">
        <v>13</v>
      </c>
      <c r="Q180" s="60">
        <f>ROUND(L180*O180,0)</f>
        <v>13</v>
      </c>
      <c r="R180" s="69">
        <f>+Q180-P180</f>
        <v>0</v>
      </c>
      <c r="S180" s="1" t="s">
        <v>42</v>
      </c>
      <c r="U180" s="1" t="s">
        <v>36</v>
      </c>
    </row>
    <row r="181" spans="1:26">
      <c r="A181" s="70" t="s">
        <v>85</v>
      </c>
      <c r="B181" s="70" t="s">
        <v>39</v>
      </c>
      <c r="C181" s="71" t="s">
        <v>93</v>
      </c>
      <c r="D181" s="1" t="s">
        <v>43</v>
      </c>
      <c r="E181" s="1" t="s">
        <v>20</v>
      </c>
      <c r="F181" s="1">
        <v>155</v>
      </c>
      <c r="G181" s="1" t="s">
        <v>1</v>
      </c>
      <c r="H181" s="1">
        <v>3.2</v>
      </c>
      <c r="I181" s="1">
        <v>245</v>
      </c>
      <c r="J181" s="83">
        <v>25.12</v>
      </c>
      <c r="K181" s="58">
        <v>1.26E-4</v>
      </c>
      <c r="L181" s="82">
        <v>0.95499999999999996</v>
      </c>
      <c r="M181" s="66">
        <f t="shared" si="2"/>
        <v>0.98909999999999987</v>
      </c>
      <c r="N181" s="83">
        <v>2</v>
      </c>
      <c r="O181" s="36" t="s">
        <v>3</v>
      </c>
      <c r="P181" s="83">
        <v>2</v>
      </c>
      <c r="Q181" s="62">
        <f>+M181*N181</f>
        <v>1.9781999999999997</v>
      </c>
      <c r="R181" s="69">
        <f>+Q181-P181</f>
        <v>-2.1800000000000264E-2</v>
      </c>
      <c r="S181" s="1" t="s">
        <v>44</v>
      </c>
      <c r="U181" s="1" t="s">
        <v>28</v>
      </c>
    </row>
    <row r="182" spans="1:26">
      <c r="A182" s="70" t="s">
        <v>85</v>
      </c>
      <c r="B182" s="70" t="s">
        <v>39</v>
      </c>
      <c r="C182" s="71" t="s">
        <v>93</v>
      </c>
      <c r="D182" s="1" t="s">
        <v>45</v>
      </c>
      <c r="E182" s="1" t="s">
        <v>20</v>
      </c>
      <c r="F182" s="1">
        <v>1483</v>
      </c>
      <c r="G182" s="1" t="s">
        <v>1</v>
      </c>
      <c r="H182" s="1">
        <v>9</v>
      </c>
      <c r="I182" s="1">
        <v>480</v>
      </c>
      <c r="J182" s="83">
        <v>70.650000000000006</v>
      </c>
      <c r="K182" s="58">
        <v>6.404E-3</v>
      </c>
      <c r="L182" s="82">
        <v>50.3</v>
      </c>
      <c r="M182" s="66">
        <f t="shared" si="2"/>
        <v>50.2714</v>
      </c>
      <c r="N182" s="83">
        <v>2</v>
      </c>
      <c r="O182" s="36" t="s">
        <v>3</v>
      </c>
      <c r="P182" s="83">
        <v>101</v>
      </c>
      <c r="Q182" s="62">
        <f>+M182*N182</f>
        <v>100.5428</v>
      </c>
      <c r="R182" s="69">
        <f>+Q182-P182</f>
        <v>-0.45720000000000027</v>
      </c>
      <c r="S182" s="1" t="s">
        <v>21</v>
      </c>
      <c r="U182" s="1" t="s">
        <v>28</v>
      </c>
    </row>
    <row r="183" spans="1:26">
      <c r="A183" s="70" t="s">
        <v>85</v>
      </c>
      <c r="B183" s="70" t="s">
        <v>39</v>
      </c>
      <c r="C183" s="71" t="s">
        <v>93</v>
      </c>
      <c r="D183" s="1" t="s">
        <v>45</v>
      </c>
      <c r="E183" s="1" t="s">
        <v>41</v>
      </c>
      <c r="F183" s="1" t="s">
        <v>81</v>
      </c>
      <c r="G183" s="1" t="s">
        <v>1</v>
      </c>
      <c r="I183" s="1">
        <v>65</v>
      </c>
      <c r="J183" s="83"/>
      <c r="K183" s="49" t="s">
        <v>129</v>
      </c>
      <c r="L183" s="82">
        <v>0.50800000000000001</v>
      </c>
      <c r="M183" s="49" t="s">
        <v>129</v>
      </c>
      <c r="N183" s="83">
        <v>84</v>
      </c>
      <c r="O183" s="36">
        <v>84</v>
      </c>
      <c r="P183" s="83">
        <v>43</v>
      </c>
      <c r="Q183" s="60">
        <f>ROUND(L183*O183,0)</f>
        <v>43</v>
      </c>
      <c r="R183" s="69">
        <f>+Q183-P183</f>
        <v>0</v>
      </c>
      <c r="S183" s="1" t="s">
        <v>42</v>
      </c>
      <c r="U183" s="1" t="s">
        <v>36</v>
      </c>
    </row>
    <row r="184" spans="1:26">
      <c r="A184" s="70" t="s">
        <v>85</v>
      </c>
      <c r="B184" s="70" t="s">
        <v>39</v>
      </c>
      <c r="C184" s="71" t="s">
        <v>93</v>
      </c>
      <c r="D184" s="1" t="s">
        <v>46</v>
      </c>
      <c r="E184" s="1" t="s">
        <v>20</v>
      </c>
      <c r="F184" s="1">
        <v>230</v>
      </c>
      <c r="G184" s="1" t="s">
        <v>1</v>
      </c>
      <c r="H184" s="1">
        <v>21</v>
      </c>
      <c r="I184" s="1">
        <v>1080</v>
      </c>
      <c r="J184" s="83">
        <v>164.9</v>
      </c>
      <c r="K184" s="58">
        <v>4.0689999999999997E-3</v>
      </c>
      <c r="L184" s="82">
        <v>31.9</v>
      </c>
      <c r="M184" s="66">
        <f t="shared" si="2"/>
        <v>31.941649999999996</v>
      </c>
      <c r="N184" s="83">
        <v>4</v>
      </c>
      <c r="O184" s="36" t="s">
        <v>3</v>
      </c>
      <c r="P184" s="83">
        <v>128</v>
      </c>
      <c r="Q184" s="62">
        <f>+M184*N184</f>
        <v>127.76659999999998</v>
      </c>
      <c r="R184" s="69">
        <f>+Q184-P184</f>
        <v>-0.23340000000001737</v>
      </c>
      <c r="S184" s="1" t="s">
        <v>25</v>
      </c>
      <c r="T184" s="1">
        <v>78</v>
      </c>
      <c r="U184" s="1" t="s">
        <v>28</v>
      </c>
    </row>
    <row r="185" spans="1:26">
      <c r="A185" s="70" t="s">
        <v>85</v>
      </c>
      <c r="B185" s="70" t="s">
        <v>39</v>
      </c>
      <c r="C185" s="71" t="s">
        <v>93</v>
      </c>
      <c r="D185" s="1" t="s">
        <v>46</v>
      </c>
      <c r="E185" s="1" t="s">
        <v>41</v>
      </c>
      <c r="F185" s="1" t="s">
        <v>81</v>
      </c>
      <c r="G185" s="1" t="s">
        <v>1</v>
      </c>
      <c r="I185" s="1">
        <v>110</v>
      </c>
      <c r="J185" s="83"/>
      <c r="K185" s="49" t="s">
        <v>129</v>
      </c>
      <c r="L185" s="82">
        <v>0.64300000000000002</v>
      </c>
      <c r="M185" s="49" t="s">
        <v>129</v>
      </c>
      <c r="N185" s="83">
        <v>60</v>
      </c>
      <c r="O185" s="36">
        <v>60</v>
      </c>
      <c r="P185" s="83">
        <v>39</v>
      </c>
      <c r="Q185" s="60">
        <f>ROUND(L185*O185,0)</f>
        <v>39</v>
      </c>
      <c r="R185" s="69">
        <f>+Q185-P185</f>
        <v>0</v>
      </c>
      <c r="S185" s="1" t="s">
        <v>42</v>
      </c>
      <c r="U185" s="1" t="s">
        <v>36</v>
      </c>
    </row>
    <row r="186" spans="1:26">
      <c r="A186" s="72" t="s">
        <v>85</v>
      </c>
      <c r="B186" s="72" t="s">
        <v>39</v>
      </c>
      <c r="C186" s="73" t="s">
        <v>93</v>
      </c>
      <c r="D186" s="14" t="s">
        <v>47</v>
      </c>
      <c r="E186" s="14" t="s">
        <v>20</v>
      </c>
      <c r="F186" s="14">
        <v>230</v>
      </c>
      <c r="G186" s="14" t="s">
        <v>1</v>
      </c>
      <c r="H186" s="14">
        <v>3.2</v>
      </c>
      <c r="I186" s="14">
        <v>535</v>
      </c>
      <c r="J186" s="88">
        <v>25.12</v>
      </c>
      <c r="K186" s="50">
        <v>3.1399999999999999E-4</v>
      </c>
      <c r="L186" s="87">
        <v>2.41</v>
      </c>
      <c r="M186" s="65">
        <f t="shared" si="2"/>
        <v>2.4649000000000001</v>
      </c>
      <c r="N186" s="88">
        <v>2</v>
      </c>
      <c r="O186" s="35" t="s">
        <v>3</v>
      </c>
      <c r="P186" s="88">
        <v>5</v>
      </c>
      <c r="Q186" s="61">
        <f>+M186*N186</f>
        <v>4.9298000000000002</v>
      </c>
      <c r="R186" s="68">
        <f>+Q186-P186</f>
        <v>-7.0199999999999818E-2</v>
      </c>
      <c r="S186" s="14" t="s">
        <v>44</v>
      </c>
      <c r="T186" s="14">
        <v>78</v>
      </c>
      <c r="U186" s="14" t="s">
        <v>28</v>
      </c>
      <c r="V186" s="55"/>
    </row>
    <row r="187" spans="1:26">
      <c r="A187" s="17" t="s">
        <v>94</v>
      </c>
      <c r="B187" s="17" t="s">
        <v>95</v>
      </c>
      <c r="C187" s="18"/>
      <c r="D187" s="1" t="s">
        <v>49</v>
      </c>
      <c r="E187" s="1" t="s">
        <v>50</v>
      </c>
      <c r="F187" s="1" t="s">
        <v>51</v>
      </c>
      <c r="I187" s="1">
        <v>1205</v>
      </c>
      <c r="J187" s="83">
        <v>9.9600000000000009</v>
      </c>
      <c r="K187" s="58">
        <v>1.5479999999999999E-3</v>
      </c>
      <c r="L187" s="82">
        <v>12</v>
      </c>
      <c r="M187" s="66">
        <f t="shared" si="2"/>
        <v>12.1518</v>
      </c>
      <c r="N187" s="83">
        <v>1</v>
      </c>
      <c r="O187" s="36" t="s">
        <v>3</v>
      </c>
      <c r="P187" s="83">
        <v>12</v>
      </c>
      <c r="Q187" s="62">
        <f>+M187*N187</f>
        <v>12.1518</v>
      </c>
      <c r="R187" s="69">
        <f>+Q187-P187</f>
        <v>0.15179999999999971</v>
      </c>
      <c r="S187" s="1" t="s">
        <v>27</v>
      </c>
      <c r="Y187" s="1" t="s">
        <v>49</v>
      </c>
      <c r="Z187" s="1">
        <f>+SUMIFS(P:P,D:D,Y187)</f>
        <v>500</v>
      </c>
    </row>
    <row r="188" spans="1:26">
      <c r="A188" s="17" t="s">
        <v>94</v>
      </c>
      <c r="B188" s="17" t="s">
        <v>95</v>
      </c>
      <c r="C188" s="18"/>
      <c r="D188" s="1" t="s">
        <v>49</v>
      </c>
      <c r="E188" s="1" t="s">
        <v>50</v>
      </c>
      <c r="F188" s="1" t="s">
        <v>51</v>
      </c>
      <c r="I188" s="1">
        <v>1220</v>
      </c>
      <c r="J188" s="83">
        <v>9.9600000000000009</v>
      </c>
      <c r="K188" s="58">
        <v>1.529E-3</v>
      </c>
      <c r="L188" s="82">
        <v>12.2</v>
      </c>
      <c r="M188" s="66">
        <f t="shared" si="2"/>
        <v>12.002650000000001</v>
      </c>
      <c r="N188" s="83">
        <v>1</v>
      </c>
      <c r="O188" s="36" t="s">
        <v>3</v>
      </c>
      <c r="P188" s="83">
        <v>12</v>
      </c>
      <c r="Q188" s="62">
        <f>+M188*N188</f>
        <v>12.002650000000001</v>
      </c>
      <c r="R188" s="69">
        <f>+Q188-P188</f>
        <v>2.6500000000009294E-3</v>
      </c>
      <c r="S188" s="1" t="s">
        <v>27</v>
      </c>
      <c r="Y188" s="1" t="s">
        <v>50</v>
      </c>
      <c r="Z188" s="1">
        <f>+SUMIFS(P:P,E:E,Y188)</f>
        <v>500</v>
      </c>
    </row>
    <row r="189" spans="1:26">
      <c r="A189" s="17" t="s">
        <v>94</v>
      </c>
      <c r="B189" s="17" t="s">
        <v>95</v>
      </c>
      <c r="C189" s="18"/>
      <c r="D189" s="1" t="s">
        <v>49</v>
      </c>
      <c r="E189" s="1" t="s">
        <v>50</v>
      </c>
      <c r="F189" s="1" t="s">
        <v>52</v>
      </c>
      <c r="I189" s="1">
        <v>2453</v>
      </c>
      <c r="J189" s="83">
        <v>14.9</v>
      </c>
      <c r="K189" s="58">
        <v>4.6589999999999999E-3</v>
      </c>
      <c r="L189" s="82">
        <v>36.5</v>
      </c>
      <c r="M189" s="66">
        <f t="shared" si="2"/>
        <v>36.573149999999998</v>
      </c>
      <c r="N189" s="83">
        <v>1</v>
      </c>
      <c r="O189" s="36" t="s">
        <v>3</v>
      </c>
      <c r="P189" s="83">
        <v>37</v>
      </c>
      <c r="Q189" s="62">
        <f>+M189*N189</f>
        <v>36.573149999999998</v>
      </c>
      <c r="R189" s="69">
        <f>+Q189-P189</f>
        <v>-0.42685000000000173</v>
      </c>
      <c r="S189" s="1" t="s">
        <v>27</v>
      </c>
    </row>
    <row r="190" spans="1:26">
      <c r="A190" s="17" t="s">
        <v>94</v>
      </c>
      <c r="B190" s="17" t="s">
        <v>95</v>
      </c>
      <c r="C190" s="18"/>
      <c r="D190" s="1" t="s">
        <v>53</v>
      </c>
      <c r="E190" s="1" t="s">
        <v>41</v>
      </c>
      <c r="F190" s="1" t="s">
        <v>81</v>
      </c>
      <c r="G190" s="1" t="s">
        <v>1</v>
      </c>
      <c r="I190" s="1">
        <v>60</v>
      </c>
      <c r="J190" s="83"/>
      <c r="K190" s="49" t="s">
        <v>129</v>
      </c>
      <c r="L190" s="82">
        <v>0.49299999999999999</v>
      </c>
      <c r="M190" s="49" t="s">
        <v>129</v>
      </c>
      <c r="N190" s="83">
        <v>3</v>
      </c>
      <c r="O190" s="36">
        <v>3</v>
      </c>
      <c r="P190" s="83">
        <v>1</v>
      </c>
      <c r="Q190" s="60">
        <f>ROUND(L190*O190,0)</f>
        <v>1</v>
      </c>
      <c r="R190" s="69">
        <f>+Q190-P190</f>
        <v>0</v>
      </c>
      <c r="S190" s="1" t="s">
        <v>42</v>
      </c>
      <c r="U190" s="1" t="s">
        <v>36</v>
      </c>
    </row>
    <row r="191" spans="1:26">
      <c r="A191" s="17" t="s">
        <v>94</v>
      </c>
      <c r="B191" s="17" t="s">
        <v>95</v>
      </c>
      <c r="C191" s="18"/>
      <c r="D191" s="1" t="s">
        <v>53</v>
      </c>
      <c r="E191" s="1" t="s">
        <v>20</v>
      </c>
      <c r="F191" s="1">
        <v>285</v>
      </c>
      <c r="G191" s="1" t="s">
        <v>1</v>
      </c>
      <c r="H191" s="1">
        <v>9</v>
      </c>
      <c r="I191" s="1">
        <v>300</v>
      </c>
      <c r="J191" s="83">
        <v>70.650000000000006</v>
      </c>
      <c r="K191" s="58">
        <v>6.7100000000000005E-4</v>
      </c>
      <c r="L191" s="82">
        <v>5.38</v>
      </c>
      <c r="M191" s="66">
        <f t="shared" si="2"/>
        <v>5.2673500000000004</v>
      </c>
      <c r="N191" s="83">
        <v>1</v>
      </c>
      <c r="O191" s="36" t="s">
        <v>3</v>
      </c>
      <c r="P191" s="83">
        <v>5</v>
      </c>
      <c r="Q191" s="62">
        <f>+M191*N191</f>
        <v>5.2673500000000004</v>
      </c>
      <c r="R191" s="69">
        <f>+Q191-P191</f>
        <v>0.26735000000000042</v>
      </c>
      <c r="S191" s="1" t="s">
        <v>27</v>
      </c>
      <c r="T191" s="1">
        <v>89</v>
      </c>
    </row>
    <row r="192" spans="1:26">
      <c r="A192" s="17" t="s">
        <v>94</v>
      </c>
      <c r="B192" s="17" t="s">
        <v>95</v>
      </c>
      <c r="C192" s="18"/>
      <c r="D192" s="1" t="s">
        <v>53</v>
      </c>
      <c r="E192" s="1" t="s">
        <v>41</v>
      </c>
      <c r="F192" s="1" t="s">
        <v>81</v>
      </c>
      <c r="G192" s="1" t="s">
        <v>1</v>
      </c>
      <c r="I192" s="1">
        <v>60</v>
      </c>
      <c r="J192" s="83"/>
      <c r="K192" s="49" t="s">
        <v>129</v>
      </c>
      <c r="L192" s="82">
        <v>0.49299999999999999</v>
      </c>
      <c r="M192" s="49" t="s">
        <v>129</v>
      </c>
      <c r="N192" s="83">
        <v>3</v>
      </c>
      <c r="O192" s="36">
        <v>3</v>
      </c>
      <c r="P192" s="83">
        <v>1</v>
      </c>
      <c r="Q192" s="60">
        <f>ROUND(L192*O192,0)</f>
        <v>1</v>
      </c>
      <c r="R192" s="69">
        <f>+Q192-P192</f>
        <v>0</v>
      </c>
      <c r="S192" s="1" t="s">
        <v>42</v>
      </c>
      <c r="U192" s="1" t="s">
        <v>36</v>
      </c>
    </row>
    <row r="193" spans="1:22">
      <c r="A193" s="17" t="s">
        <v>94</v>
      </c>
      <c r="B193" s="17" t="s">
        <v>95</v>
      </c>
      <c r="C193" s="18"/>
      <c r="D193" s="1" t="s">
        <v>53</v>
      </c>
      <c r="E193" s="1" t="s">
        <v>20</v>
      </c>
      <c r="F193" s="1">
        <v>285</v>
      </c>
      <c r="G193" s="1" t="s">
        <v>1</v>
      </c>
      <c r="H193" s="1">
        <v>9</v>
      </c>
      <c r="I193" s="1">
        <v>300</v>
      </c>
      <c r="J193" s="83">
        <v>70.650000000000006</v>
      </c>
      <c r="K193" s="58">
        <v>6.7299999999999999E-4</v>
      </c>
      <c r="L193" s="82">
        <v>5.38</v>
      </c>
      <c r="M193" s="66">
        <f t="shared" si="2"/>
        <v>5.2830500000000002</v>
      </c>
      <c r="N193" s="83">
        <v>1</v>
      </c>
      <c r="O193" s="36" t="s">
        <v>3</v>
      </c>
      <c r="P193" s="83">
        <v>5</v>
      </c>
      <c r="Q193" s="62">
        <f>+M193*N193</f>
        <v>5.2830500000000002</v>
      </c>
      <c r="R193" s="69">
        <f>+Q193-P193</f>
        <v>0.28305000000000025</v>
      </c>
      <c r="S193" s="1" t="s">
        <v>27</v>
      </c>
      <c r="T193" s="1">
        <v>89</v>
      </c>
    </row>
    <row r="194" spans="1:22">
      <c r="A194" s="17" t="s">
        <v>94</v>
      </c>
      <c r="B194" s="17" t="s">
        <v>95</v>
      </c>
      <c r="C194" s="18"/>
      <c r="D194" s="1" t="s">
        <v>49</v>
      </c>
      <c r="E194" s="1" t="s">
        <v>50</v>
      </c>
      <c r="F194" s="1" t="s">
        <v>52</v>
      </c>
      <c r="I194" s="1">
        <v>2453</v>
      </c>
      <c r="J194" s="83">
        <v>14.9</v>
      </c>
      <c r="K194" s="58">
        <v>4.6589999999999999E-3</v>
      </c>
      <c r="L194" s="82">
        <v>36.5</v>
      </c>
      <c r="M194" s="66">
        <f t="shared" si="2"/>
        <v>36.573149999999998</v>
      </c>
      <c r="N194" s="83">
        <v>1</v>
      </c>
      <c r="O194" s="36" t="s">
        <v>3</v>
      </c>
      <c r="P194" s="83">
        <v>37</v>
      </c>
      <c r="Q194" s="62">
        <f>+M194*N194</f>
        <v>36.573149999999998</v>
      </c>
      <c r="R194" s="69">
        <f>+Q194-P194</f>
        <v>-0.42685000000000173</v>
      </c>
      <c r="S194" s="1" t="s">
        <v>27</v>
      </c>
    </row>
    <row r="195" spans="1:22">
      <c r="A195" s="17" t="s">
        <v>94</v>
      </c>
      <c r="B195" s="17" t="s">
        <v>95</v>
      </c>
      <c r="C195" s="18"/>
      <c r="D195" s="1" t="s">
        <v>53</v>
      </c>
      <c r="E195" s="1" t="s">
        <v>20</v>
      </c>
      <c r="F195" s="1">
        <v>235</v>
      </c>
      <c r="G195" s="1" t="s">
        <v>1</v>
      </c>
      <c r="H195" s="1">
        <v>9</v>
      </c>
      <c r="I195" s="1">
        <v>515</v>
      </c>
      <c r="J195" s="83">
        <v>70.650000000000006</v>
      </c>
      <c r="K195" s="58">
        <v>1.077E-3</v>
      </c>
      <c r="L195" s="82">
        <v>8.5500000000000007</v>
      </c>
      <c r="M195" s="66">
        <f t="shared" si="2"/>
        <v>8.4544500000000014</v>
      </c>
      <c r="N195" s="83">
        <v>1</v>
      </c>
      <c r="O195" s="36" t="s">
        <v>3</v>
      </c>
      <c r="P195" s="83">
        <v>9</v>
      </c>
      <c r="Q195" s="62">
        <f>+M195*N195</f>
        <v>8.4544500000000014</v>
      </c>
      <c r="R195" s="69">
        <f>+Q195-P195</f>
        <v>-0.54554999999999865</v>
      </c>
      <c r="S195" s="1" t="s">
        <v>27</v>
      </c>
    </row>
    <row r="196" spans="1:22">
      <c r="A196" s="17" t="s">
        <v>94</v>
      </c>
      <c r="B196" s="17" t="s">
        <v>95</v>
      </c>
      <c r="C196" s="18"/>
      <c r="D196" s="1" t="s">
        <v>53</v>
      </c>
      <c r="E196" s="1" t="s">
        <v>20</v>
      </c>
      <c r="F196" s="1">
        <v>235</v>
      </c>
      <c r="G196" s="1" t="s">
        <v>1</v>
      </c>
      <c r="H196" s="1">
        <v>9</v>
      </c>
      <c r="I196" s="1">
        <v>250</v>
      </c>
      <c r="J196" s="83">
        <v>70.650000000000006</v>
      </c>
      <c r="K196" s="58">
        <v>4.0099999999999999E-4</v>
      </c>
      <c r="L196" s="82">
        <v>3.24</v>
      </c>
      <c r="M196" s="66">
        <f t="shared" si="2"/>
        <v>3.1478499999999996</v>
      </c>
      <c r="N196" s="83">
        <v>1</v>
      </c>
      <c r="O196" s="36" t="s">
        <v>3</v>
      </c>
      <c r="P196" s="83">
        <v>3</v>
      </c>
      <c r="Q196" s="62">
        <f>+M196*N196</f>
        <v>3.1478499999999996</v>
      </c>
      <c r="R196" s="69">
        <f>+Q196-P196</f>
        <v>0.14784999999999959</v>
      </c>
      <c r="S196" s="1" t="s">
        <v>27</v>
      </c>
      <c r="T196" s="1">
        <v>78</v>
      </c>
    </row>
    <row r="197" spans="1:22">
      <c r="A197" s="17" t="s">
        <v>94</v>
      </c>
      <c r="B197" s="17" t="s">
        <v>95</v>
      </c>
      <c r="C197" s="18"/>
      <c r="D197" s="1" t="s">
        <v>53</v>
      </c>
      <c r="E197" s="1" t="s">
        <v>41</v>
      </c>
      <c r="F197" s="1" t="s">
        <v>81</v>
      </c>
      <c r="G197" s="1" t="s">
        <v>1</v>
      </c>
      <c r="I197" s="1">
        <v>60</v>
      </c>
      <c r="J197" s="83"/>
      <c r="K197" s="49" t="s">
        <v>129</v>
      </c>
      <c r="L197" s="82">
        <v>0.49299999999999999</v>
      </c>
      <c r="M197" s="49" t="s">
        <v>129</v>
      </c>
      <c r="N197" s="83">
        <v>3</v>
      </c>
      <c r="O197" s="36">
        <v>3</v>
      </c>
      <c r="P197" s="83">
        <v>1</v>
      </c>
      <c r="Q197" s="60">
        <f>ROUND(L197*O197,0)</f>
        <v>1</v>
      </c>
      <c r="R197" s="69">
        <f>+Q197-P197</f>
        <v>0</v>
      </c>
      <c r="S197" s="1" t="s">
        <v>42</v>
      </c>
      <c r="U197" s="1" t="s">
        <v>36</v>
      </c>
    </row>
    <row r="198" spans="1:22">
      <c r="A198" s="17" t="s">
        <v>94</v>
      </c>
      <c r="B198" s="17" t="s">
        <v>95</v>
      </c>
      <c r="C198" s="18"/>
      <c r="D198" s="1" t="s">
        <v>53</v>
      </c>
      <c r="E198" s="1" t="s">
        <v>20</v>
      </c>
      <c r="F198" s="1">
        <v>235</v>
      </c>
      <c r="G198" s="1" t="s">
        <v>1</v>
      </c>
      <c r="H198" s="1">
        <v>9</v>
      </c>
      <c r="I198" s="1">
        <v>250</v>
      </c>
      <c r="J198" s="83">
        <v>70.650000000000006</v>
      </c>
      <c r="K198" s="58">
        <v>4.0200000000000001E-4</v>
      </c>
      <c r="L198" s="82">
        <v>3.16</v>
      </c>
      <c r="M198" s="66">
        <f t="shared" si="2"/>
        <v>3.1556999999999999</v>
      </c>
      <c r="N198" s="83">
        <v>1</v>
      </c>
      <c r="O198" s="36" t="s">
        <v>3</v>
      </c>
      <c r="P198" s="83">
        <v>3</v>
      </c>
      <c r="Q198" s="62">
        <f>+M198*N198</f>
        <v>3.1556999999999999</v>
      </c>
      <c r="R198" s="69">
        <f>+Q198-P198</f>
        <v>0.15569999999999995</v>
      </c>
      <c r="S198" s="1" t="s">
        <v>27</v>
      </c>
      <c r="T198" s="1">
        <v>76</v>
      </c>
    </row>
    <row r="199" spans="1:22">
      <c r="A199" s="19" t="s">
        <v>94</v>
      </c>
      <c r="B199" s="19" t="s">
        <v>95</v>
      </c>
      <c r="C199" s="20"/>
      <c r="D199" s="14" t="s">
        <v>53</v>
      </c>
      <c r="E199" s="14" t="s">
        <v>41</v>
      </c>
      <c r="F199" s="14" t="s">
        <v>81</v>
      </c>
      <c r="G199" s="14" t="s">
        <v>1</v>
      </c>
      <c r="H199" s="14"/>
      <c r="I199" s="14">
        <v>60</v>
      </c>
      <c r="J199" s="88"/>
      <c r="K199" s="50" t="s">
        <v>129</v>
      </c>
      <c r="L199" s="87">
        <v>0.49299999999999999</v>
      </c>
      <c r="M199" s="65" t="s">
        <v>3</v>
      </c>
      <c r="N199" s="88">
        <v>3</v>
      </c>
      <c r="O199" s="35">
        <v>3</v>
      </c>
      <c r="P199" s="88">
        <v>1</v>
      </c>
      <c r="Q199" s="61">
        <f>ROUND(L199*O199,0)</f>
        <v>1</v>
      </c>
      <c r="R199" s="68">
        <f>+Q199-P199</f>
        <v>0</v>
      </c>
      <c r="S199" s="14" t="s">
        <v>42</v>
      </c>
      <c r="T199" s="14"/>
      <c r="U199" s="14" t="s">
        <v>36</v>
      </c>
      <c r="V199" s="55"/>
    </row>
    <row r="200" spans="1:22">
      <c r="A200" s="17" t="s">
        <v>94</v>
      </c>
      <c r="B200" s="17" t="s">
        <v>96</v>
      </c>
      <c r="C200" s="18"/>
      <c r="D200" s="1" t="s">
        <v>49</v>
      </c>
      <c r="E200" s="1" t="s">
        <v>50</v>
      </c>
      <c r="F200" s="1" t="s">
        <v>51</v>
      </c>
      <c r="I200" s="1">
        <v>1350</v>
      </c>
      <c r="J200" s="83">
        <v>9.9600000000000009</v>
      </c>
      <c r="K200" s="58">
        <v>1.7129999999999999E-3</v>
      </c>
      <c r="L200" s="82">
        <v>13.4</v>
      </c>
      <c r="M200" s="66">
        <f t="shared" ref="M200:M263" si="3">+K200*$M$4*1000</f>
        <v>13.447049999999999</v>
      </c>
      <c r="N200" s="83">
        <v>1</v>
      </c>
      <c r="O200" s="36" t="s">
        <v>3</v>
      </c>
      <c r="P200" s="83">
        <v>13</v>
      </c>
      <c r="Q200" s="62">
        <f>+M200*N200</f>
        <v>13.447049999999999</v>
      </c>
      <c r="R200" s="69">
        <f>+Q200-P200</f>
        <v>0.44704999999999906</v>
      </c>
      <c r="S200" s="1" t="s">
        <v>27</v>
      </c>
    </row>
    <row r="201" spans="1:22">
      <c r="A201" s="17" t="s">
        <v>94</v>
      </c>
      <c r="B201" s="17" t="s">
        <v>96</v>
      </c>
      <c r="C201" s="18"/>
      <c r="D201" s="1" t="s">
        <v>49</v>
      </c>
      <c r="E201" s="1" t="s">
        <v>50</v>
      </c>
      <c r="F201" s="1" t="s">
        <v>51</v>
      </c>
      <c r="I201" s="1">
        <v>1375</v>
      </c>
      <c r="J201" s="83">
        <v>9.9600000000000009</v>
      </c>
      <c r="K201" s="58">
        <v>1.745E-3</v>
      </c>
      <c r="L201" s="82">
        <v>13.7</v>
      </c>
      <c r="M201" s="66">
        <f t="shared" si="3"/>
        <v>13.69825</v>
      </c>
      <c r="N201" s="83">
        <v>1</v>
      </c>
      <c r="O201" s="36" t="s">
        <v>3</v>
      </c>
      <c r="P201" s="83">
        <v>14</v>
      </c>
      <c r="Q201" s="62">
        <f>+M201*N201</f>
        <v>13.69825</v>
      </c>
      <c r="R201" s="69">
        <f>+Q201-P201</f>
        <v>-0.30175000000000018</v>
      </c>
      <c r="S201" s="1" t="s">
        <v>27</v>
      </c>
    </row>
    <row r="202" spans="1:22">
      <c r="A202" s="17" t="s">
        <v>94</v>
      </c>
      <c r="B202" s="17" t="s">
        <v>96</v>
      </c>
      <c r="C202" s="18"/>
      <c r="D202" s="1" t="s">
        <v>49</v>
      </c>
      <c r="E202" s="1" t="s">
        <v>50</v>
      </c>
      <c r="F202" s="1" t="s">
        <v>52</v>
      </c>
      <c r="I202" s="1">
        <v>2453</v>
      </c>
      <c r="J202" s="83">
        <v>14.9</v>
      </c>
      <c r="K202" s="58">
        <v>4.6589999999999999E-3</v>
      </c>
      <c r="L202" s="82">
        <v>36.5</v>
      </c>
      <c r="M202" s="66">
        <f t="shared" si="3"/>
        <v>36.573149999999998</v>
      </c>
      <c r="N202" s="83">
        <v>1</v>
      </c>
      <c r="O202" s="36" t="s">
        <v>3</v>
      </c>
      <c r="P202" s="83">
        <v>37</v>
      </c>
      <c r="Q202" s="62">
        <f>+M202*N202</f>
        <v>36.573149999999998</v>
      </c>
      <c r="R202" s="69">
        <f>+Q202-P202</f>
        <v>-0.42685000000000173</v>
      </c>
      <c r="S202" s="1" t="s">
        <v>27</v>
      </c>
    </row>
    <row r="203" spans="1:22">
      <c r="A203" s="17" t="s">
        <v>94</v>
      </c>
      <c r="B203" s="17" t="s">
        <v>96</v>
      </c>
      <c r="C203" s="18"/>
      <c r="D203" s="1" t="s">
        <v>53</v>
      </c>
      <c r="E203" s="1" t="s">
        <v>41</v>
      </c>
      <c r="F203" s="1" t="s">
        <v>81</v>
      </c>
      <c r="G203" s="1" t="s">
        <v>1</v>
      </c>
      <c r="I203" s="1">
        <v>60</v>
      </c>
      <c r="J203" s="83"/>
      <c r="K203" s="49" t="s">
        <v>129</v>
      </c>
      <c r="L203" s="82">
        <v>0.49299999999999999</v>
      </c>
      <c r="M203" s="49" t="s">
        <v>129</v>
      </c>
      <c r="N203" s="83">
        <v>3</v>
      </c>
      <c r="O203" s="36">
        <v>3</v>
      </c>
      <c r="P203" s="83">
        <v>1</v>
      </c>
      <c r="Q203" s="60">
        <f>ROUND(L203*O203,0)</f>
        <v>1</v>
      </c>
      <c r="R203" s="69">
        <f>+Q203-P203</f>
        <v>0</v>
      </c>
      <c r="S203" s="1" t="s">
        <v>42</v>
      </c>
      <c r="U203" s="1" t="s">
        <v>36</v>
      </c>
    </row>
    <row r="204" spans="1:22">
      <c r="A204" s="17" t="s">
        <v>94</v>
      </c>
      <c r="B204" s="17" t="s">
        <v>96</v>
      </c>
      <c r="C204" s="18"/>
      <c r="D204" s="1" t="s">
        <v>53</v>
      </c>
      <c r="E204" s="1" t="s">
        <v>20</v>
      </c>
      <c r="F204" s="1">
        <v>270</v>
      </c>
      <c r="G204" s="1" t="s">
        <v>1</v>
      </c>
      <c r="H204" s="1">
        <v>9</v>
      </c>
      <c r="I204" s="1">
        <v>320</v>
      </c>
      <c r="J204" s="83">
        <v>70.650000000000006</v>
      </c>
      <c r="K204" s="58">
        <v>6.5600000000000001E-4</v>
      </c>
      <c r="L204" s="82">
        <v>5.07</v>
      </c>
      <c r="M204" s="66">
        <f t="shared" si="3"/>
        <v>5.1495999999999995</v>
      </c>
      <c r="N204" s="83">
        <v>1</v>
      </c>
      <c r="O204" s="36" t="s">
        <v>3</v>
      </c>
      <c r="P204" s="83">
        <v>5</v>
      </c>
      <c r="Q204" s="62">
        <f>+M204*N204</f>
        <v>5.1495999999999995</v>
      </c>
      <c r="R204" s="69">
        <f>+Q204-P204</f>
        <v>0.14959999999999951</v>
      </c>
      <c r="S204" s="1" t="s">
        <v>27</v>
      </c>
      <c r="T204" s="1">
        <v>83</v>
      </c>
    </row>
    <row r="205" spans="1:22">
      <c r="A205" s="17" t="s">
        <v>94</v>
      </c>
      <c r="B205" s="17" t="s">
        <v>96</v>
      </c>
      <c r="C205" s="18"/>
      <c r="D205" s="1" t="s">
        <v>53</v>
      </c>
      <c r="E205" s="1" t="s">
        <v>41</v>
      </c>
      <c r="F205" s="1" t="s">
        <v>81</v>
      </c>
      <c r="G205" s="1" t="s">
        <v>1</v>
      </c>
      <c r="I205" s="1">
        <v>60</v>
      </c>
      <c r="J205" s="83"/>
      <c r="K205" s="49" t="s">
        <v>129</v>
      </c>
      <c r="L205" s="82">
        <v>0.49299999999999999</v>
      </c>
      <c r="M205" s="49" t="s">
        <v>129</v>
      </c>
      <c r="N205" s="83">
        <v>3</v>
      </c>
      <c r="O205" s="36">
        <v>3</v>
      </c>
      <c r="P205" s="83">
        <v>1</v>
      </c>
      <c r="Q205" s="60">
        <f>ROUND(L205*O205,0)</f>
        <v>1</v>
      </c>
      <c r="R205" s="69">
        <f>+Q205-P205</f>
        <v>0</v>
      </c>
      <c r="S205" s="1" t="s">
        <v>42</v>
      </c>
      <c r="U205" s="1" t="s">
        <v>36</v>
      </c>
    </row>
    <row r="206" spans="1:22">
      <c r="A206" s="17" t="s">
        <v>94</v>
      </c>
      <c r="B206" s="17" t="s">
        <v>96</v>
      </c>
      <c r="C206" s="18"/>
      <c r="D206" s="1" t="s">
        <v>53</v>
      </c>
      <c r="E206" s="1" t="s">
        <v>20</v>
      </c>
      <c r="F206" s="1">
        <v>270</v>
      </c>
      <c r="G206" s="1" t="s">
        <v>1</v>
      </c>
      <c r="H206" s="1">
        <v>9</v>
      </c>
      <c r="I206" s="1">
        <v>320</v>
      </c>
      <c r="J206" s="83">
        <v>70.650000000000006</v>
      </c>
      <c r="K206" s="58">
        <v>6.4499999999999996E-4</v>
      </c>
      <c r="L206" s="82">
        <v>5.07</v>
      </c>
      <c r="M206" s="66">
        <f t="shared" si="3"/>
        <v>5.0632499999999991</v>
      </c>
      <c r="N206" s="83">
        <v>1</v>
      </c>
      <c r="O206" s="36" t="s">
        <v>3</v>
      </c>
      <c r="P206" s="83">
        <v>5</v>
      </c>
      <c r="Q206" s="62">
        <f>+M206*N206</f>
        <v>5.0632499999999991</v>
      </c>
      <c r="R206" s="69">
        <f>+Q206-P206</f>
        <v>6.324999999999914E-2</v>
      </c>
      <c r="S206" s="1" t="s">
        <v>27</v>
      </c>
      <c r="T206" s="1">
        <v>83</v>
      </c>
    </row>
    <row r="207" spans="1:22">
      <c r="A207" s="17" t="s">
        <v>94</v>
      </c>
      <c r="B207" s="17" t="s">
        <v>96</v>
      </c>
      <c r="C207" s="18"/>
      <c r="D207" s="1" t="s">
        <v>49</v>
      </c>
      <c r="E207" s="1" t="s">
        <v>50</v>
      </c>
      <c r="F207" s="1" t="s">
        <v>52</v>
      </c>
      <c r="I207" s="1">
        <v>2453</v>
      </c>
      <c r="J207" s="83">
        <v>14.9</v>
      </c>
      <c r="K207" s="58">
        <v>4.6589999999999999E-3</v>
      </c>
      <c r="L207" s="82">
        <v>36.5</v>
      </c>
      <c r="M207" s="66">
        <f t="shared" si="3"/>
        <v>36.573149999999998</v>
      </c>
      <c r="N207" s="83">
        <v>1</v>
      </c>
      <c r="O207" s="36" t="s">
        <v>3</v>
      </c>
      <c r="P207" s="83">
        <v>37</v>
      </c>
      <c r="Q207" s="62">
        <f>+M207*N207</f>
        <v>36.573149999999998</v>
      </c>
      <c r="R207" s="69">
        <f>+Q207-P207</f>
        <v>-0.42685000000000173</v>
      </c>
      <c r="S207" s="1" t="s">
        <v>27</v>
      </c>
    </row>
    <row r="208" spans="1:22">
      <c r="A208" s="17" t="s">
        <v>94</v>
      </c>
      <c r="B208" s="17" t="s">
        <v>96</v>
      </c>
      <c r="C208" s="18"/>
      <c r="D208" s="1" t="s">
        <v>53</v>
      </c>
      <c r="E208" s="1" t="s">
        <v>20</v>
      </c>
      <c r="F208" s="1">
        <v>235</v>
      </c>
      <c r="G208" s="1" t="s">
        <v>1</v>
      </c>
      <c r="H208" s="1">
        <v>9</v>
      </c>
      <c r="I208" s="1">
        <v>455</v>
      </c>
      <c r="J208" s="83">
        <v>70.650000000000006</v>
      </c>
      <c r="K208" s="58">
        <v>9.6199999999999996E-4</v>
      </c>
      <c r="L208" s="82">
        <v>7.55</v>
      </c>
      <c r="M208" s="66">
        <f t="shared" si="3"/>
        <v>7.5516999999999994</v>
      </c>
      <c r="N208" s="83">
        <v>1</v>
      </c>
      <c r="O208" s="36" t="s">
        <v>3</v>
      </c>
      <c r="P208" s="83">
        <v>8</v>
      </c>
      <c r="Q208" s="62">
        <f>+M208*N208</f>
        <v>7.5516999999999994</v>
      </c>
      <c r="R208" s="69">
        <f>+Q208-P208</f>
        <v>-0.44830000000000059</v>
      </c>
      <c r="S208" s="1" t="s">
        <v>27</v>
      </c>
    </row>
    <row r="209" spans="1:22">
      <c r="A209" s="17" t="s">
        <v>94</v>
      </c>
      <c r="B209" s="17" t="s">
        <v>96</v>
      </c>
      <c r="C209" s="18"/>
      <c r="D209" s="1" t="s">
        <v>53</v>
      </c>
      <c r="E209" s="1" t="s">
        <v>20</v>
      </c>
      <c r="F209" s="1">
        <v>235</v>
      </c>
      <c r="G209" s="1" t="s">
        <v>1</v>
      </c>
      <c r="H209" s="1">
        <v>9</v>
      </c>
      <c r="I209" s="1">
        <v>250</v>
      </c>
      <c r="J209" s="83">
        <v>70.650000000000006</v>
      </c>
      <c r="K209" s="58">
        <v>4.0099999999999999E-4</v>
      </c>
      <c r="L209" s="82">
        <v>3.24</v>
      </c>
      <c r="M209" s="66">
        <f t="shared" si="3"/>
        <v>3.1478499999999996</v>
      </c>
      <c r="N209" s="83">
        <v>1</v>
      </c>
      <c r="O209" s="36" t="s">
        <v>3</v>
      </c>
      <c r="P209" s="83">
        <v>3</v>
      </c>
      <c r="Q209" s="62">
        <f>+M209*N209</f>
        <v>3.1478499999999996</v>
      </c>
      <c r="R209" s="69">
        <f>+Q209-P209</f>
        <v>0.14784999999999959</v>
      </c>
      <c r="S209" s="1" t="s">
        <v>27</v>
      </c>
      <c r="T209" s="1">
        <v>78</v>
      </c>
    </row>
    <row r="210" spans="1:22">
      <c r="A210" s="17" t="s">
        <v>94</v>
      </c>
      <c r="B210" s="17" t="s">
        <v>96</v>
      </c>
      <c r="C210" s="18"/>
      <c r="D210" s="1" t="s">
        <v>53</v>
      </c>
      <c r="E210" s="1" t="s">
        <v>41</v>
      </c>
      <c r="F210" s="1" t="s">
        <v>81</v>
      </c>
      <c r="G210" s="1" t="s">
        <v>1</v>
      </c>
      <c r="I210" s="1">
        <v>60</v>
      </c>
      <c r="J210" s="83"/>
      <c r="K210" s="49" t="s">
        <v>129</v>
      </c>
      <c r="L210" s="82">
        <v>0.49299999999999999</v>
      </c>
      <c r="M210" s="49" t="s">
        <v>129</v>
      </c>
      <c r="N210" s="83">
        <v>3</v>
      </c>
      <c r="O210" s="36">
        <v>3</v>
      </c>
      <c r="P210" s="83">
        <v>1</v>
      </c>
      <c r="Q210" s="60">
        <f>ROUND(L210*O210,0)</f>
        <v>1</v>
      </c>
      <c r="R210" s="69">
        <f>+Q210-P210</f>
        <v>0</v>
      </c>
      <c r="S210" s="1" t="s">
        <v>42</v>
      </c>
      <c r="U210" s="1" t="s">
        <v>36</v>
      </c>
    </row>
    <row r="211" spans="1:22">
      <c r="A211" s="17" t="s">
        <v>94</v>
      </c>
      <c r="B211" s="17" t="s">
        <v>96</v>
      </c>
      <c r="C211" s="18"/>
      <c r="D211" s="1" t="s">
        <v>53</v>
      </c>
      <c r="E211" s="1" t="s">
        <v>20</v>
      </c>
      <c r="F211" s="1">
        <v>235</v>
      </c>
      <c r="G211" s="1" t="s">
        <v>1</v>
      </c>
      <c r="H211" s="1">
        <v>9</v>
      </c>
      <c r="I211" s="1">
        <v>250</v>
      </c>
      <c r="J211" s="83">
        <v>70.650000000000006</v>
      </c>
      <c r="K211" s="58">
        <v>4.0200000000000001E-4</v>
      </c>
      <c r="L211" s="82">
        <v>3.16</v>
      </c>
      <c r="M211" s="66">
        <f t="shared" si="3"/>
        <v>3.1556999999999999</v>
      </c>
      <c r="N211" s="83">
        <v>1</v>
      </c>
      <c r="O211" s="36" t="s">
        <v>3</v>
      </c>
      <c r="P211" s="92">
        <v>3</v>
      </c>
      <c r="Q211" s="60">
        <f>+M211*N211</f>
        <v>3.1556999999999999</v>
      </c>
      <c r="R211" s="40">
        <f>+Q211-P211</f>
        <v>0.15569999999999995</v>
      </c>
      <c r="S211" s="1" t="s">
        <v>27</v>
      </c>
      <c r="T211" s="1">
        <v>76</v>
      </c>
    </row>
    <row r="212" spans="1:22">
      <c r="A212" s="19" t="s">
        <v>94</v>
      </c>
      <c r="B212" s="19" t="s">
        <v>96</v>
      </c>
      <c r="C212" s="20"/>
      <c r="D212" s="14" t="s">
        <v>53</v>
      </c>
      <c r="E212" s="14" t="s">
        <v>41</v>
      </c>
      <c r="F212" s="14" t="s">
        <v>81</v>
      </c>
      <c r="G212" s="14" t="s">
        <v>1</v>
      </c>
      <c r="H212" s="14"/>
      <c r="I212" s="14">
        <v>60</v>
      </c>
      <c r="J212" s="88"/>
      <c r="K212" s="50" t="s">
        <v>129</v>
      </c>
      <c r="L212" s="87">
        <v>0.49299999999999999</v>
      </c>
      <c r="M212" s="50" t="s">
        <v>129</v>
      </c>
      <c r="N212" s="88">
        <v>3</v>
      </c>
      <c r="O212" s="35">
        <v>3</v>
      </c>
      <c r="P212" s="88">
        <v>1</v>
      </c>
      <c r="Q212" s="61">
        <f>ROUND(L212*O212,0)</f>
        <v>1</v>
      </c>
      <c r="R212" s="68">
        <f>+Q212-P212</f>
        <v>0</v>
      </c>
      <c r="S212" s="14" t="s">
        <v>42</v>
      </c>
      <c r="T212" s="14"/>
      <c r="U212" s="14" t="s">
        <v>36</v>
      </c>
      <c r="V212" s="55"/>
    </row>
    <row r="213" spans="1:22">
      <c r="A213" s="17" t="s">
        <v>94</v>
      </c>
      <c r="B213" s="17" t="s">
        <v>97</v>
      </c>
      <c r="C213" s="18"/>
      <c r="D213" s="1" t="s">
        <v>49</v>
      </c>
      <c r="E213" s="1" t="s">
        <v>50</v>
      </c>
      <c r="F213" s="1" t="s">
        <v>51</v>
      </c>
      <c r="I213" s="1">
        <v>1395</v>
      </c>
      <c r="J213" s="83">
        <v>9.9600000000000009</v>
      </c>
      <c r="K213" s="58">
        <v>1.802E-3</v>
      </c>
      <c r="L213" s="82">
        <v>13.9</v>
      </c>
      <c r="M213" s="66">
        <f t="shared" si="3"/>
        <v>14.1457</v>
      </c>
      <c r="N213" s="83">
        <v>1</v>
      </c>
      <c r="O213" s="36" t="s">
        <v>3</v>
      </c>
      <c r="P213" s="83">
        <v>14</v>
      </c>
      <c r="Q213" s="62">
        <f>+M213*N213</f>
        <v>14.1457</v>
      </c>
      <c r="R213" s="69">
        <f>+Q213-P213</f>
        <v>0.14569999999999972</v>
      </c>
      <c r="S213" s="1" t="s">
        <v>27</v>
      </c>
    </row>
    <row r="214" spans="1:22">
      <c r="A214" s="17" t="s">
        <v>94</v>
      </c>
      <c r="B214" s="17" t="s">
        <v>97</v>
      </c>
      <c r="C214" s="18"/>
      <c r="D214" s="1" t="s">
        <v>49</v>
      </c>
      <c r="E214" s="1" t="s">
        <v>50</v>
      </c>
      <c r="F214" s="1" t="s">
        <v>51</v>
      </c>
      <c r="I214" s="1">
        <v>1420</v>
      </c>
      <c r="J214" s="83">
        <v>9.9600000000000009</v>
      </c>
      <c r="K214" s="58">
        <v>1.7700000000000001E-3</v>
      </c>
      <c r="L214" s="82">
        <v>14.1</v>
      </c>
      <c r="M214" s="66">
        <f t="shared" si="3"/>
        <v>13.894500000000001</v>
      </c>
      <c r="N214" s="83">
        <v>1</v>
      </c>
      <c r="O214" s="36" t="s">
        <v>3</v>
      </c>
      <c r="P214" s="83">
        <v>14</v>
      </c>
      <c r="Q214" s="62">
        <f>+M214*N214</f>
        <v>13.894500000000001</v>
      </c>
      <c r="R214" s="69">
        <f>+Q214-P214</f>
        <v>-0.10549999999999926</v>
      </c>
      <c r="S214" s="1" t="s">
        <v>27</v>
      </c>
    </row>
    <row r="215" spans="1:22">
      <c r="A215" s="17" t="s">
        <v>94</v>
      </c>
      <c r="B215" s="17" t="s">
        <v>97</v>
      </c>
      <c r="C215" s="18"/>
      <c r="D215" s="1" t="s">
        <v>49</v>
      </c>
      <c r="E215" s="1" t="s">
        <v>50</v>
      </c>
      <c r="F215" s="1" t="s">
        <v>52</v>
      </c>
      <c r="I215" s="1">
        <v>2453</v>
      </c>
      <c r="J215" s="83">
        <v>14.9</v>
      </c>
      <c r="K215" s="58">
        <v>4.6589999999999999E-3</v>
      </c>
      <c r="L215" s="82">
        <v>36.5</v>
      </c>
      <c r="M215" s="66">
        <f t="shared" si="3"/>
        <v>36.573149999999998</v>
      </c>
      <c r="N215" s="83">
        <v>1</v>
      </c>
      <c r="O215" s="36" t="s">
        <v>3</v>
      </c>
      <c r="P215" s="83">
        <v>37</v>
      </c>
      <c r="Q215" s="62">
        <f>+M215*N215</f>
        <v>36.573149999999998</v>
      </c>
      <c r="R215" s="69">
        <f>+Q215-P215</f>
        <v>-0.42685000000000173</v>
      </c>
      <c r="S215" s="1" t="s">
        <v>27</v>
      </c>
    </row>
    <row r="216" spans="1:22">
      <c r="A216" s="17" t="s">
        <v>94</v>
      </c>
      <c r="B216" s="17" t="s">
        <v>97</v>
      </c>
      <c r="C216" s="18"/>
      <c r="D216" s="1" t="s">
        <v>53</v>
      </c>
      <c r="E216" s="1" t="s">
        <v>41</v>
      </c>
      <c r="F216" s="1" t="s">
        <v>81</v>
      </c>
      <c r="G216" s="1" t="s">
        <v>1</v>
      </c>
      <c r="I216" s="1">
        <v>60</v>
      </c>
      <c r="J216" s="83"/>
      <c r="K216" s="49" t="s">
        <v>129</v>
      </c>
      <c r="L216" s="82">
        <v>0.49299999999999999</v>
      </c>
      <c r="M216" s="49" t="s">
        <v>129</v>
      </c>
      <c r="N216" s="83">
        <v>3</v>
      </c>
      <c r="O216" s="36">
        <v>3</v>
      </c>
      <c r="P216" s="83">
        <v>1</v>
      </c>
      <c r="Q216" s="60">
        <f>ROUND(L216*O216,0)</f>
        <v>1</v>
      </c>
      <c r="R216" s="69">
        <f>+Q216-P216</f>
        <v>0</v>
      </c>
      <c r="S216" s="1" t="s">
        <v>42</v>
      </c>
      <c r="U216" s="1" t="s">
        <v>36</v>
      </c>
    </row>
    <row r="217" spans="1:22">
      <c r="A217" s="17" t="s">
        <v>94</v>
      </c>
      <c r="B217" s="17" t="s">
        <v>97</v>
      </c>
      <c r="C217" s="18"/>
      <c r="D217" s="1" t="s">
        <v>53</v>
      </c>
      <c r="E217" s="1" t="s">
        <v>20</v>
      </c>
      <c r="F217" s="1">
        <v>260</v>
      </c>
      <c r="G217" s="1" t="s">
        <v>1</v>
      </c>
      <c r="H217" s="1">
        <v>9</v>
      </c>
      <c r="I217" s="1">
        <v>330</v>
      </c>
      <c r="J217" s="83">
        <v>70.650000000000006</v>
      </c>
      <c r="K217" s="58">
        <v>6.4999999999999997E-4</v>
      </c>
      <c r="L217" s="82">
        <v>5.03</v>
      </c>
      <c r="M217" s="66">
        <f t="shared" si="3"/>
        <v>5.1024999999999991</v>
      </c>
      <c r="N217" s="83">
        <v>1</v>
      </c>
      <c r="O217" s="36" t="s">
        <v>3</v>
      </c>
      <c r="P217" s="83">
        <v>5</v>
      </c>
      <c r="Q217" s="62">
        <f>+M217*N217</f>
        <v>5.1024999999999991</v>
      </c>
      <c r="R217" s="69">
        <f>+Q217-P217</f>
        <v>0.10249999999999915</v>
      </c>
      <c r="S217" s="1" t="s">
        <v>27</v>
      </c>
      <c r="T217" s="1">
        <v>83</v>
      </c>
    </row>
    <row r="218" spans="1:22">
      <c r="A218" s="17" t="s">
        <v>94</v>
      </c>
      <c r="B218" s="17" t="s">
        <v>97</v>
      </c>
      <c r="C218" s="18"/>
      <c r="D218" s="1" t="s">
        <v>53</v>
      </c>
      <c r="E218" s="1" t="s">
        <v>41</v>
      </c>
      <c r="F218" s="1" t="s">
        <v>81</v>
      </c>
      <c r="G218" s="1" t="s">
        <v>1</v>
      </c>
      <c r="I218" s="1">
        <v>60</v>
      </c>
      <c r="J218" s="83"/>
      <c r="K218" s="49" t="s">
        <v>129</v>
      </c>
      <c r="L218" s="82">
        <v>0.49299999999999999</v>
      </c>
      <c r="M218" s="49" t="s">
        <v>129</v>
      </c>
      <c r="N218" s="83">
        <v>3</v>
      </c>
      <c r="O218" s="36">
        <v>3</v>
      </c>
      <c r="P218" s="83">
        <v>1</v>
      </c>
      <c r="Q218" s="60">
        <f>ROUND(L218*O218,0)</f>
        <v>1</v>
      </c>
      <c r="R218" s="69">
        <f>+Q218-P218</f>
        <v>0</v>
      </c>
      <c r="S218" s="1" t="s">
        <v>42</v>
      </c>
      <c r="U218" s="1" t="s">
        <v>36</v>
      </c>
    </row>
    <row r="219" spans="1:22">
      <c r="A219" s="17" t="s">
        <v>94</v>
      </c>
      <c r="B219" s="17" t="s">
        <v>97</v>
      </c>
      <c r="C219" s="18"/>
      <c r="D219" s="1" t="s">
        <v>53</v>
      </c>
      <c r="E219" s="1" t="s">
        <v>20</v>
      </c>
      <c r="F219" s="1">
        <v>265</v>
      </c>
      <c r="G219" s="1" t="s">
        <v>1</v>
      </c>
      <c r="H219" s="1">
        <v>9</v>
      </c>
      <c r="I219" s="1">
        <v>330</v>
      </c>
      <c r="J219" s="83">
        <v>70.650000000000006</v>
      </c>
      <c r="K219" s="58">
        <v>6.3900000000000003E-4</v>
      </c>
      <c r="L219" s="82">
        <v>5.13</v>
      </c>
      <c r="M219" s="66">
        <f t="shared" si="3"/>
        <v>5.0161499999999997</v>
      </c>
      <c r="N219" s="83">
        <v>1</v>
      </c>
      <c r="O219" s="36" t="s">
        <v>3</v>
      </c>
      <c r="P219" s="83">
        <v>5</v>
      </c>
      <c r="Q219" s="62">
        <f>+M219*N219</f>
        <v>5.0161499999999997</v>
      </c>
      <c r="R219" s="69">
        <f>+Q219-P219</f>
        <v>1.6149999999999665E-2</v>
      </c>
      <c r="S219" s="1" t="s">
        <v>27</v>
      </c>
      <c r="T219" s="1">
        <v>83</v>
      </c>
    </row>
    <row r="220" spans="1:22">
      <c r="A220" s="17" t="s">
        <v>94</v>
      </c>
      <c r="B220" s="17" t="s">
        <v>97</v>
      </c>
      <c r="C220" s="18"/>
      <c r="D220" s="1" t="s">
        <v>49</v>
      </c>
      <c r="E220" s="1" t="s">
        <v>50</v>
      </c>
      <c r="F220" s="1" t="s">
        <v>52</v>
      </c>
      <c r="I220" s="1">
        <v>2453</v>
      </c>
      <c r="J220" s="83">
        <v>14.9</v>
      </c>
      <c r="K220" s="58">
        <v>4.6589999999999999E-3</v>
      </c>
      <c r="L220" s="82">
        <v>36.5</v>
      </c>
      <c r="M220" s="66">
        <f t="shared" si="3"/>
        <v>36.573149999999998</v>
      </c>
      <c r="N220" s="83">
        <v>1</v>
      </c>
      <c r="O220" s="36" t="s">
        <v>3</v>
      </c>
      <c r="P220" s="83">
        <v>37</v>
      </c>
      <c r="Q220" s="62">
        <f>+M220*N220</f>
        <v>36.573149999999998</v>
      </c>
      <c r="R220" s="69">
        <f>+Q220-P220</f>
        <v>-0.42685000000000173</v>
      </c>
      <c r="S220" s="1" t="s">
        <v>27</v>
      </c>
    </row>
    <row r="221" spans="1:22">
      <c r="A221" s="17" t="s">
        <v>94</v>
      </c>
      <c r="B221" s="17" t="s">
        <v>97</v>
      </c>
      <c r="C221" s="18"/>
      <c r="D221" s="1" t="s">
        <v>53</v>
      </c>
      <c r="E221" s="1" t="s">
        <v>20</v>
      </c>
      <c r="F221" s="1">
        <v>240</v>
      </c>
      <c r="G221" s="1" t="s">
        <v>1</v>
      </c>
      <c r="H221" s="1">
        <v>9</v>
      </c>
      <c r="I221" s="1">
        <v>445</v>
      </c>
      <c r="J221" s="83">
        <v>70.650000000000006</v>
      </c>
      <c r="K221" s="58">
        <v>9.4399999999999996E-4</v>
      </c>
      <c r="L221" s="82">
        <v>7.55</v>
      </c>
      <c r="M221" s="66">
        <f t="shared" si="3"/>
        <v>7.4103999999999992</v>
      </c>
      <c r="N221" s="83">
        <v>1</v>
      </c>
      <c r="O221" s="36" t="s">
        <v>3</v>
      </c>
      <c r="P221" s="83">
        <v>8</v>
      </c>
      <c r="Q221" s="62">
        <f>+M221*N221</f>
        <v>7.4103999999999992</v>
      </c>
      <c r="R221" s="69">
        <f>+Q221-P221</f>
        <v>-0.58960000000000079</v>
      </c>
      <c r="S221" s="1" t="s">
        <v>27</v>
      </c>
    </row>
    <row r="222" spans="1:22">
      <c r="A222" s="17" t="s">
        <v>94</v>
      </c>
      <c r="B222" s="17" t="s">
        <v>97</v>
      </c>
      <c r="C222" s="18"/>
      <c r="D222" s="1" t="s">
        <v>53</v>
      </c>
      <c r="E222" s="1" t="s">
        <v>20</v>
      </c>
      <c r="F222" s="1">
        <v>235</v>
      </c>
      <c r="G222" s="1" t="s">
        <v>1</v>
      </c>
      <c r="H222" s="1">
        <v>9</v>
      </c>
      <c r="I222" s="1">
        <v>250</v>
      </c>
      <c r="J222" s="83">
        <v>70.650000000000006</v>
      </c>
      <c r="K222" s="58">
        <v>4.0099999999999999E-4</v>
      </c>
      <c r="L222" s="82">
        <v>3.24</v>
      </c>
      <c r="M222" s="66">
        <f t="shared" si="3"/>
        <v>3.1478499999999996</v>
      </c>
      <c r="N222" s="83">
        <v>1</v>
      </c>
      <c r="O222" s="36" t="s">
        <v>3</v>
      </c>
      <c r="P222" s="83">
        <v>3</v>
      </c>
      <c r="Q222" s="62">
        <f>+M222*N222</f>
        <v>3.1478499999999996</v>
      </c>
      <c r="R222" s="69">
        <f>+Q222-P222</f>
        <v>0.14784999999999959</v>
      </c>
      <c r="S222" s="1" t="s">
        <v>27</v>
      </c>
      <c r="T222" s="1">
        <v>78</v>
      </c>
    </row>
    <row r="223" spans="1:22">
      <c r="A223" s="17" t="s">
        <v>94</v>
      </c>
      <c r="B223" s="17" t="s">
        <v>97</v>
      </c>
      <c r="C223" s="18"/>
      <c r="D223" s="1" t="s">
        <v>53</v>
      </c>
      <c r="E223" s="1" t="s">
        <v>41</v>
      </c>
      <c r="F223" s="1" t="s">
        <v>81</v>
      </c>
      <c r="G223" s="1" t="s">
        <v>1</v>
      </c>
      <c r="I223" s="1">
        <v>60</v>
      </c>
      <c r="J223" s="83"/>
      <c r="K223" s="49" t="s">
        <v>129</v>
      </c>
      <c r="L223" s="82">
        <v>0.49299999999999999</v>
      </c>
      <c r="M223" s="49" t="s">
        <v>129</v>
      </c>
      <c r="N223" s="83">
        <v>3</v>
      </c>
      <c r="O223" s="36">
        <v>3</v>
      </c>
      <c r="P223" s="83">
        <v>1</v>
      </c>
      <c r="Q223" s="60">
        <f>ROUND(L223*O223,0)</f>
        <v>1</v>
      </c>
      <c r="R223" s="69">
        <f>+Q223-P223</f>
        <v>0</v>
      </c>
      <c r="S223" s="1" t="s">
        <v>42</v>
      </c>
      <c r="U223" s="1" t="s">
        <v>36</v>
      </c>
    </row>
    <row r="224" spans="1:22">
      <c r="A224" s="17" t="s">
        <v>94</v>
      </c>
      <c r="B224" s="17" t="s">
        <v>97</v>
      </c>
      <c r="C224" s="18"/>
      <c r="D224" s="1" t="s">
        <v>53</v>
      </c>
      <c r="E224" s="1" t="s">
        <v>20</v>
      </c>
      <c r="F224" s="1">
        <v>235</v>
      </c>
      <c r="G224" s="1" t="s">
        <v>1</v>
      </c>
      <c r="H224" s="1">
        <v>9</v>
      </c>
      <c r="I224" s="1">
        <v>250</v>
      </c>
      <c r="J224" s="83">
        <v>70.650000000000006</v>
      </c>
      <c r="K224" s="58">
        <v>4.0200000000000001E-4</v>
      </c>
      <c r="L224" s="82">
        <v>3.16</v>
      </c>
      <c r="M224" s="66">
        <f t="shared" si="3"/>
        <v>3.1556999999999999</v>
      </c>
      <c r="N224" s="83">
        <v>1</v>
      </c>
      <c r="O224" s="36" t="s">
        <v>3</v>
      </c>
      <c r="P224" s="83">
        <v>3</v>
      </c>
      <c r="Q224" s="62">
        <f>+M224*N224</f>
        <v>3.1556999999999999</v>
      </c>
      <c r="R224" s="69">
        <f>+Q224-P224</f>
        <v>0.15569999999999995</v>
      </c>
      <c r="S224" s="1" t="s">
        <v>27</v>
      </c>
      <c r="T224" s="1">
        <v>76</v>
      </c>
    </row>
    <row r="225" spans="1:22">
      <c r="A225" s="19" t="s">
        <v>94</v>
      </c>
      <c r="B225" s="19" t="s">
        <v>97</v>
      </c>
      <c r="C225" s="20"/>
      <c r="D225" s="14" t="s">
        <v>53</v>
      </c>
      <c r="E225" s="14" t="s">
        <v>41</v>
      </c>
      <c r="F225" s="14" t="s">
        <v>81</v>
      </c>
      <c r="G225" s="14" t="s">
        <v>1</v>
      </c>
      <c r="H225" s="14"/>
      <c r="I225" s="14">
        <v>60</v>
      </c>
      <c r="J225" s="88"/>
      <c r="K225" s="50" t="s">
        <v>129</v>
      </c>
      <c r="L225" s="87">
        <v>0.49299999999999999</v>
      </c>
      <c r="M225" s="50" t="s">
        <v>129</v>
      </c>
      <c r="N225" s="88">
        <v>3</v>
      </c>
      <c r="O225" s="35">
        <v>3</v>
      </c>
      <c r="P225" s="88">
        <v>1</v>
      </c>
      <c r="Q225" s="61">
        <f>ROUND(L225*O225,0)</f>
        <v>1</v>
      </c>
      <c r="R225" s="68">
        <f>+Q225-P225</f>
        <v>0</v>
      </c>
      <c r="S225" s="14" t="s">
        <v>42</v>
      </c>
      <c r="T225" s="14"/>
      <c r="U225" s="14" t="s">
        <v>36</v>
      </c>
      <c r="V225" s="55"/>
    </row>
    <row r="226" spans="1:22">
      <c r="A226" s="17" t="s">
        <v>94</v>
      </c>
      <c r="B226" s="17" t="s">
        <v>98</v>
      </c>
      <c r="C226" s="18"/>
      <c r="D226" s="1" t="s">
        <v>49</v>
      </c>
      <c r="E226" s="1" t="s">
        <v>50</v>
      </c>
      <c r="F226" s="1" t="s">
        <v>51</v>
      </c>
      <c r="I226" s="1">
        <v>1350</v>
      </c>
      <c r="J226" s="83">
        <v>9.9600000000000009</v>
      </c>
      <c r="K226" s="58">
        <v>1.7129999999999999E-3</v>
      </c>
      <c r="L226" s="82">
        <v>13.4</v>
      </c>
      <c r="M226" s="66">
        <f t="shared" ref="M226:M228" si="4">+K226*$M$4*1000</f>
        <v>13.447049999999999</v>
      </c>
      <c r="N226" s="83">
        <v>1</v>
      </c>
      <c r="O226" s="36" t="s">
        <v>3</v>
      </c>
      <c r="P226" s="83">
        <v>13</v>
      </c>
      <c r="Q226" s="62">
        <f>+M226*N226</f>
        <v>13.447049999999999</v>
      </c>
      <c r="R226" s="69">
        <f>+Q226-P226</f>
        <v>0.44704999999999906</v>
      </c>
      <c r="S226" s="1" t="s">
        <v>27</v>
      </c>
    </row>
    <row r="227" spans="1:22">
      <c r="A227" s="17" t="s">
        <v>94</v>
      </c>
      <c r="B227" s="17" t="s">
        <v>98</v>
      </c>
      <c r="C227" s="18"/>
      <c r="D227" s="1" t="s">
        <v>49</v>
      </c>
      <c r="E227" s="1" t="s">
        <v>50</v>
      </c>
      <c r="F227" s="1" t="s">
        <v>51</v>
      </c>
      <c r="I227" s="1">
        <v>1375</v>
      </c>
      <c r="J227" s="83">
        <v>9.9600000000000009</v>
      </c>
      <c r="K227" s="58">
        <v>1.745E-3</v>
      </c>
      <c r="L227" s="82">
        <v>13.7</v>
      </c>
      <c r="M227" s="66">
        <f t="shared" si="4"/>
        <v>13.69825</v>
      </c>
      <c r="N227" s="83">
        <v>1</v>
      </c>
      <c r="O227" s="36" t="s">
        <v>3</v>
      </c>
      <c r="P227" s="83">
        <v>14</v>
      </c>
      <c r="Q227" s="62">
        <f>+M227*N227</f>
        <v>13.69825</v>
      </c>
      <c r="R227" s="69">
        <f>+Q227-P227</f>
        <v>-0.30175000000000018</v>
      </c>
      <c r="S227" s="1" t="s">
        <v>27</v>
      </c>
    </row>
    <row r="228" spans="1:22">
      <c r="A228" s="17" t="s">
        <v>94</v>
      </c>
      <c r="B228" s="17" t="s">
        <v>98</v>
      </c>
      <c r="C228" s="18"/>
      <c r="D228" s="1" t="s">
        <v>49</v>
      </c>
      <c r="E228" s="1" t="s">
        <v>50</v>
      </c>
      <c r="F228" s="1" t="s">
        <v>52</v>
      </c>
      <c r="I228" s="1">
        <v>2453</v>
      </c>
      <c r="J228" s="83">
        <v>14.9</v>
      </c>
      <c r="K228" s="58">
        <v>4.6589999999999999E-3</v>
      </c>
      <c r="L228" s="82">
        <v>36.5</v>
      </c>
      <c r="M228" s="66">
        <f t="shared" si="4"/>
        <v>36.573149999999998</v>
      </c>
      <c r="N228" s="83">
        <v>1</v>
      </c>
      <c r="O228" s="36" t="s">
        <v>3</v>
      </c>
      <c r="P228" s="83">
        <v>37</v>
      </c>
      <c r="Q228" s="62">
        <f>+M228*N228</f>
        <v>36.573149999999998</v>
      </c>
      <c r="R228" s="69">
        <f>+Q228-P228</f>
        <v>-0.42685000000000173</v>
      </c>
      <c r="S228" s="1" t="s">
        <v>27</v>
      </c>
    </row>
    <row r="229" spans="1:22">
      <c r="A229" s="17" t="s">
        <v>94</v>
      </c>
      <c r="B229" s="17" t="s">
        <v>98</v>
      </c>
      <c r="C229" s="18"/>
      <c r="D229" s="1" t="s">
        <v>53</v>
      </c>
      <c r="E229" s="1" t="s">
        <v>41</v>
      </c>
      <c r="F229" s="1" t="s">
        <v>81</v>
      </c>
      <c r="G229" s="1" t="s">
        <v>1</v>
      </c>
      <c r="I229" s="1">
        <v>60</v>
      </c>
      <c r="J229" s="83"/>
      <c r="K229" s="49" t="s">
        <v>129</v>
      </c>
      <c r="L229" s="82">
        <v>0.49299999999999999</v>
      </c>
      <c r="M229" s="49" t="s">
        <v>129</v>
      </c>
      <c r="N229" s="83">
        <v>3</v>
      </c>
      <c r="O229" s="36">
        <v>3</v>
      </c>
      <c r="P229" s="83">
        <v>1</v>
      </c>
      <c r="Q229" s="60">
        <f>ROUND(L229*O229,0)</f>
        <v>1</v>
      </c>
      <c r="R229" s="69">
        <f>+Q229-P229</f>
        <v>0</v>
      </c>
      <c r="S229" s="1" t="s">
        <v>42</v>
      </c>
      <c r="U229" s="1" t="s">
        <v>36</v>
      </c>
    </row>
    <row r="230" spans="1:22">
      <c r="A230" s="17" t="s">
        <v>94</v>
      </c>
      <c r="B230" s="17" t="s">
        <v>98</v>
      </c>
      <c r="C230" s="18"/>
      <c r="D230" s="1" t="s">
        <v>53</v>
      </c>
      <c r="E230" s="1" t="s">
        <v>20</v>
      </c>
      <c r="F230" s="1">
        <v>270</v>
      </c>
      <c r="G230" s="1" t="s">
        <v>1</v>
      </c>
      <c r="H230" s="1">
        <v>9</v>
      </c>
      <c r="I230" s="1">
        <v>320</v>
      </c>
      <c r="J230" s="83">
        <v>70.650000000000006</v>
      </c>
      <c r="K230" s="58">
        <v>6.5600000000000001E-4</v>
      </c>
      <c r="L230" s="82">
        <v>5.07</v>
      </c>
      <c r="M230" s="66">
        <f t="shared" ref="M230" si="5">+K230*$M$4*1000</f>
        <v>5.1495999999999995</v>
      </c>
      <c r="N230" s="83">
        <v>1</v>
      </c>
      <c r="O230" s="36" t="s">
        <v>3</v>
      </c>
      <c r="P230" s="83">
        <v>5</v>
      </c>
      <c r="Q230" s="62">
        <f>+M230*N230</f>
        <v>5.1495999999999995</v>
      </c>
      <c r="R230" s="69">
        <f>+Q230-P230</f>
        <v>0.14959999999999951</v>
      </c>
      <c r="S230" s="1" t="s">
        <v>27</v>
      </c>
      <c r="T230" s="1">
        <v>83</v>
      </c>
    </row>
    <row r="231" spans="1:22">
      <c r="A231" s="17" t="s">
        <v>94</v>
      </c>
      <c r="B231" s="17" t="s">
        <v>98</v>
      </c>
      <c r="C231" s="18"/>
      <c r="D231" s="1" t="s">
        <v>53</v>
      </c>
      <c r="E231" s="1" t="s">
        <v>41</v>
      </c>
      <c r="F231" s="1" t="s">
        <v>81</v>
      </c>
      <c r="G231" s="1" t="s">
        <v>1</v>
      </c>
      <c r="I231" s="1">
        <v>60</v>
      </c>
      <c r="J231" s="83"/>
      <c r="K231" s="49" t="s">
        <v>129</v>
      </c>
      <c r="L231" s="82">
        <v>0.49299999999999999</v>
      </c>
      <c r="M231" s="49" t="s">
        <v>129</v>
      </c>
      <c r="N231" s="83">
        <v>3</v>
      </c>
      <c r="O231" s="36">
        <v>3</v>
      </c>
      <c r="P231" s="83">
        <v>1</v>
      </c>
      <c r="Q231" s="60">
        <f>ROUND(L231*O231,0)</f>
        <v>1</v>
      </c>
      <c r="R231" s="69">
        <f>+Q231-P231</f>
        <v>0</v>
      </c>
      <c r="S231" s="1" t="s">
        <v>42</v>
      </c>
      <c r="U231" s="1" t="s">
        <v>36</v>
      </c>
    </row>
    <row r="232" spans="1:22">
      <c r="A232" s="17" t="s">
        <v>94</v>
      </c>
      <c r="B232" s="17" t="s">
        <v>98</v>
      </c>
      <c r="C232" s="18"/>
      <c r="D232" s="1" t="s">
        <v>53</v>
      </c>
      <c r="E232" s="1" t="s">
        <v>20</v>
      </c>
      <c r="F232" s="1">
        <v>270</v>
      </c>
      <c r="G232" s="1" t="s">
        <v>1</v>
      </c>
      <c r="H232" s="1">
        <v>9</v>
      </c>
      <c r="I232" s="1">
        <v>320</v>
      </c>
      <c r="J232" s="83">
        <v>70.650000000000006</v>
      </c>
      <c r="K232" s="58">
        <v>6.4499999999999996E-4</v>
      </c>
      <c r="L232" s="82">
        <v>5.07</v>
      </c>
      <c r="M232" s="66">
        <f t="shared" ref="M232:M235" si="6">+K232*$M$4*1000</f>
        <v>5.0632499999999991</v>
      </c>
      <c r="N232" s="83">
        <v>1</v>
      </c>
      <c r="O232" s="36" t="s">
        <v>3</v>
      </c>
      <c r="P232" s="83">
        <v>5</v>
      </c>
      <c r="Q232" s="62">
        <f>+M232*N232</f>
        <v>5.0632499999999991</v>
      </c>
      <c r="R232" s="69">
        <f>+Q232-P232</f>
        <v>6.324999999999914E-2</v>
      </c>
      <c r="S232" s="1" t="s">
        <v>27</v>
      </c>
      <c r="T232" s="1">
        <v>83</v>
      </c>
    </row>
    <row r="233" spans="1:22">
      <c r="A233" s="17" t="s">
        <v>94</v>
      </c>
      <c r="B233" s="17" t="s">
        <v>98</v>
      </c>
      <c r="C233" s="18"/>
      <c r="D233" s="1" t="s">
        <v>49</v>
      </c>
      <c r="E233" s="1" t="s">
        <v>50</v>
      </c>
      <c r="F233" s="1" t="s">
        <v>52</v>
      </c>
      <c r="I233" s="1">
        <v>2453</v>
      </c>
      <c r="J233" s="83">
        <v>14.9</v>
      </c>
      <c r="K233" s="58">
        <v>4.6589999999999999E-3</v>
      </c>
      <c r="L233" s="82">
        <v>36.5</v>
      </c>
      <c r="M233" s="66">
        <f t="shared" si="6"/>
        <v>36.573149999999998</v>
      </c>
      <c r="N233" s="83">
        <v>1</v>
      </c>
      <c r="O233" s="36" t="s">
        <v>3</v>
      </c>
      <c r="P233" s="83">
        <v>37</v>
      </c>
      <c r="Q233" s="62">
        <f>+M233*N233</f>
        <v>36.573149999999998</v>
      </c>
      <c r="R233" s="69">
        <f>+Q233-P233</f>
        <v>-0.42685000000000173</v>
      </c>
      <c r="S233" s="1" t="s">
        <v>27</v>
      </c>
    </row>
    <row r="234" spans="1:22">
      <c r="A234" s="17" t="s">
        <v>94</v>
      </c>
      <c r="B234" s="17" t="s">
        <v>98</v>
      </c>
      <c r="C234" s="18"/>
      <c r="D234" s="1" t="s">
        <v>53</v>
      </c>
      <c r="E234" s="1" t="s">
        <v>20</v>
      </c>
      <c r="F234" s="1">
        <v>235</v>
      </c>
      <c r="G234" s="1" t="s">
        <v>1</v>
      </c>
      <c r="H234" s="1">
        <v>9</v>
      </c>
      <c r="I234" s="1">
        <v>455</v>
      </c>
      <c r="J234" s="83">
        <v>70.650000000000006</v>
      </c>
      <c r="K234" s="58">
        <v>9.6199999999999996E-4</v>
      </c>
      <c r="L234" s="82">
        <v>7.55</v>
      </c>
      <c r="M234" s="66">
        <f t="shared" si="6"/>
        <v>7.5516999999999994</v>
      </c>
      <c r="N234" s="83">
        <v>1</v>
      </c>
      <c r="O234" s="36" t="s">
        <v>3</v>
      </c>
      <c r="P234" s="83">
        <v>8</v>
      </c>
      <c r="Q234" s="62">
        <f>+M234*N234</f>
        <v>7.5516999999999994</v>
      </c>
      <c r="R234" s="69">
        <f>+Q234-P234</f>
        <v>-0.44830000000000059</v>
      </c>
      <c r="S234" s="1" t="s">
        <v>27</v>
      </c>
    </row>
    <row r="235" spans="1:22">
      <c r="A235" s="17" t="s">
        <v>94</v>
      </c>
      <c r="B235" s="17" t="s">
        <v>98</v>
      </c>
      <c r="C235" s="18"/>
      <c r="D235" s="1" t="s">
        <v>53</v>
      </c>
      <c r="E235" s="1" t="s">
        <v>20</v>
      </c>
      <c r="F235" s="1">
        <v>235</v>
      </c>
      <c r="G235" s="1" t="s">
        <v>1</v>
      </c>
      <c r="H235" s="1">
        <v>9</v>
      </c>
      <c r="I235" s="1">
        <v>250</v>
      </c>
      <c r="J235" s="83">
        <v>70.650000000000006</v>
      </c>
      <c r="K235" s="58">
        <v>4.0099999999999999E-4</v>
      </c>
      <c r="L235" s="82">
        <v>3.24</v>
      </c>
      <c r="M235" s="66">
        <f t="shared" si="6"/>
        <v>3.1478499999999996</v>
      </c>
      <c r="N235" s="83">
        <v>1</v>
      </c>
      <c r="O235" s="36" t="s">
        <v>3</v>
      </c>
      <c r="P235" s="83">
        <v>3</v>
      </c>
      <c r="Q235" s="62">
        <f>+M235*N235</f>
        <v>3.1478499999999996</v>
      </c>
      <c r="R235" s="69">
        <f>+Q235-P235</f>
        <v>0.14784999999999959</v>
      </c>
      <c r="S235" s="1" t="s">
        <v>27</v>
      </c>
      <c r="T235" s="1">
        <v>78</v>
      </c>
    </row>
    <row r="236" spans="1:22">
      <c r="A236" s="17" t="s">
        <v>94</v>
      </c>
      <c r="B236" s="17" t="s">
        <v>98</v>
      </c>
      <c r="C236" s="18"/>
      <c r="D236" s="1" t="s">
        <v>53</v>
      </c>
      <c r="E236" s="1" t="s">
        <v>41</v>
      </c>
      <c r="F236" s="1" t="s">
        <v>81</v>
      </c>
      <c r="G236" s="1" t="s">
        <v>1</v>
      </c>
      <c r="I236" s="1">
        <v>60</v>
      </c>
      <c r="J236" s="83"/>
      <c r="K236" s="49" t="s">
        <v>129</v>
      </c>
      <c r="L236" s="82">
        <v>0.49299999999999999</v>
      </c>
      <c r="M236" s="49" t="s">
        <v>129</v>
      </c>
      <c r="N236" s="83">
        <v>3</v>
      </c>
      <c r="O236" s="36">
        <v>3</v>
      </c>
      <c r="P236" s="83">
        <v>1</v>
      </c>
      <c r="Q236" s="60">
        <f>ROUND(L236*O236,0)</f>
        <v>1</v>
      </c>
      <c r="R236" s="69">
        <f>+Q236-P236</f>
        <v>0</v>
      </c>
      <c r="S236" s="1" t="s">
        <v>42</v>
      </c>
      <c r="U236" s="1" t="s">
        <v>36</v>
      </c>
    </row>
    <row r="237" spans="1:22">
      <c r="A237" s="17" t="s">
        <v>94</v>
      </c>
      <c r="B237" s="17" t="s">
        <v>98</v>
      </c>
      <c r="C237" s="18"/>
      <c r="D237" s="1" t="s">
        <v>53</v>
      </c>
      <c r="E237" s="1" t="s">
        <v>20</v>
      </c>
      <c r="F237" s="1">
        <v>235</v>
      </c>
      <c r="G237" s="1" t="s">
        <v>1</v>
      </c>
      <c r="H237" s="1">
        <v>9</v>
      </c>
      <c r="I237" s="1">
        <v>250</v>
      </c>
      <c r="J237" s="83">
        <v>70.650000000000006</v>
      </c>
      <c r="K237" s="58">
        <v>4.0200000000000001E-4</v>
      </c>
      <c r="L237" s="82">
        <v>3.16</v>
      </c>
      <c r="M237" s="66">
        <f t="shared" ref="M237" si="7">+K237*$M$4*1000</f>
        <v>3.1556999999999999</v>
      </c>
      <c r="N237" s="83">
        <v>1</v>
      </c>
      <c r="O237" s="36" t="s">
        <v>3</v>
      </c>
      <c r="P237" s="92">
        <v>3</v>
      </c>
      <c r="Q237" s="60">
        <f>+M237*N237</f>
        <v>3.1556999999999999</v>
      </c>
      <c r="R237" s="40">
        <f>+Q237-P237</f>
        <v>0.15569999999999995</v>
      </c>
      <c r="S237" s="1" t="s">
        <v>27</v>
      </c>
      <c r="T237" s="1">
        <v>76</v>
      </c>
    </row>
    <row r="238" spans="1:22">
      <c r="A238" s="19" t="s">
        <v>94</v>
      </c>
      <c r="B238" s="19" t="s">
        <v>98</v>
      </c>
      <c r="C238" s="20"/>
      <c r="D238" s="14" t="s">
        <v>53</v>
      </c>
      <c r="E238" s="14" t="s">
        <v>41</v>
      </c>
      <c r="F238" s="14" t="s">
        <v>81</v>
      </c>
      <c r="G238" s="14" t="s">
        <v>1</v>
      </c>
      <c r="H238" s="14"/>
      <c r="I238" s="14">
        <v>60</v>
      </c>
      <c r="J238" s="88"/>
      <c r="K238" s="50" t="s">
        <v>129</v>
      </c>
      <c r="L238" s="87">
        <v>0.49299999999999999</v>
      </c>
      <c r="M238" s="50" t="s">
        <v>129</v>
      </c>
      <c r="N238" s="88">
        <v>3</v>
      </c>
      <c r="O238" s="35">
        <v>3</v>
      </c>
      <c r="P238" s="88">
        <v>1</v>
      </c>
      <c r="Q238" s="61">
        <f>ROUND(L238*O238,0)</f>
        <v>1</v>
      </c>
      <c r="R238" s="68">
        <f>+Q238-P238</f>
        <v>0</v>
      </c>
      <c r="S238" s="14" t="s">
        <v>42</v>
      </c>
      <c r="T238" s="14"/>
      <c r="U238" s="14" t="s">
        <v>36</v>
      </c>
      <c r="V238" s="55"/>
    </row>
    <row r="239" spans="1:22">
      <c r="A239" s="17" t="s">
        <v>94</v>
      </c>
      <c r="B239" s="17" t="s">
        <v>99</v>
      </c>
      <c r="C239" s="18"/>
      <c r="D239" s="1" t="s">
        <v>49</v>
      </c>
      <c r="E239" s="1" t="s">
        <v>50</v>
      </c>
      <c r="F239" s="1" t="s">
        <v>51</v>
      </c>
      <c r="I239" s="1">
        <v>1205</v>
      </c>
      <c r="J239" s="83">
        <v>9.9600000000000009</v>
      </c>
      <c r="K239" s="58">
        <v>1.5479999999999999E-3</v>
      </c>
      <c r="L239" s="82">
        <v>12</v>
      </c>
      <c r="M239" s="66">
        <f t="shared" si="3"/>
        <v>12.1518</v>
      </c>
      <c r="N239" s="83">
        <v>1</v>
      </c>
      <c r="O239" s="36" t="s">
        <v>3</v>
      </c>
      <c r="P239" s="83">
        <v>12</v>
      </c>
      <c r="Q239" s="62">
        <f>+M239*N239</f>
        <v>12.1518</v>
      </c>
      <c r="R239" s="69">
        <f>+Q239-P239</f>
        <v>0.15179999999999971</v>
      </c>
      <c r="S239" s="1" t="s">
        <v>27</v>
      </c>
    </row>
    <row r="240" spans="1:22">
      <c r="A240" s="17" t="s">
        <v>94</v>
      </c>
      <c r="B240" s="17" t="s">
        <v>99</v>
      </c>
      <c r="C240" s="18"/>
      <c r="D240" s="1" t="s">
        <v>49</v>
      </c>
      <c r="E240" s="1" t="s">
        <v>50</v>
      </c>
      <c r="F240" s="1" t="s">
        <v>51</v>
      </c>
      <c r="I240" s="1">
        <v>1220</v>
      </c>
      <c r="J240" s="83">
        <v>9.9600000000000009</v>
      </c>
      <c r="K240" s="58">
        <v>1.529E-3</v>
      </c>
      <c r="L240" s="82">
        <v>12.2</v>
      </c>
      <c r="M240" s="66">
        <f t="shared" si="3"/>
        <v>12.002650000000001</v>
      </c>
      <c r="N240" s="83">
        <v>1</v>
      </c>
      <c r="O240" s="36" t="s">
        <v>3</v>
      </c>
      <c r="P240" s="83">
        <v>12</v>
      </c>
      <c r="Q240" s="62">
        <f>+M240*N240</f>
        <v>12.002650000000001</v>
      </c>
      <c r="R240" s="69">
        <f>+Q240-P240</f>
        <v>2.6500000000009294E-3</v>
      </c>
      <c r="S240" s="1" t="s">
        <v>27</v>
      </c>
    </row>
    <row r="241" spans="1:31">
      <c r="A241" s="17" t="s">
        <v>94</v>
      </c>
      <c r="B241" s="17" t="s">
        <v>99</v>
      </c>
      <c r="C241" s="18"/>
      <c r="D241" s="1" t="s">
        <v>49</v>
      </c>
      <c r="E241" s="1" t="s">
        <v>50</v>
      </c>
      <c r="F241" s="1" t="s">
        <v>52</v>
      </c>
      <c r="I241" s="1">
        <v>2453</v>
      </c>
      <c r="J241" s="83">
        <v>14.9</v>
      </c>
      <c r="K241" s="58">
        <v>4.6589999999999999E-3</v>
      </c>
      <c r="L241" s="82">
        <v>36.5</v>
      </c>
      <c r="M241" s="66">
        <f t="shared" si="3"/>
        <v>36.573149999999998</v>
      </c>
      <c r="N241" s="83">
        <v>1</v>
      </c>
      <c r="O241" s="36" t="s">
        <v>3</v>
      </c>
      <c r="P241" s="83">
        <v>37</v>
      </c>
      <c r="Q241" s="62">
        <f>+M241*N241</f>
        <v>36.573149999999998</v>
      </c>
      <c r="R241" s="69">
        <f>+Q241-P241</f>
        <v>-0.42685000000000173</v>
      </c>
      <c r="S241" s="1" t="s">
        <v>27</v>
      </c>
    </row>
    <row r="242" spans="1:31">
      <c r="A242" s="17" t="s">
        <v>94</v>
      </c>
      <c r="B242" s="17" t="s">
        <v>99</v>
      </c>
      <c r="C242" s="18"/>
      <c r="D242" s="1" t="s">
        <v>53</v>
      </c>
      <c r="E242" s="1" t="s">
        <v>41</v>
      </c>
      <c r="F242" s="1" t="s">
        <v>81</v>
      </c>
      <c r="G242" s="1" t="s">
        <v>1</v>
      </c>
      <c r="I242" s="1">
        <v>60</v>
      </c>
      <c r="J242" s="83"/>
      <c r="K242" s="49" t="s">
        <v>129</v>
      </c>
      <c r="L242" s="82">
        <v>0.49299999999999999</v>
      </c>
      <c r="M242" s="49" t="s">
        <v>129</v>
      </c>
      <c r="N242" s="83">
        <v>3</v>
      </c>
      <c r="O242" s="36">
        <v>3</v>
      </c>
      <c r="P242" s="83">
        <v>1</v>
      </c>
      <c r="Q242" s="60">
        <f>ROUND(L242*O242,0)</f>
        <v>1</v>
      </c>
      <c r="R242" s="69">
        <f>+Q242-P242</f>
        <v>0</v>
      </c>
      <c r="S242" s="1" t="s">
        <v>42</v>
      </c>
      <c r="U242" s="1" t="s">
        <v>36</v>
      </c>
    </row>
    <row r="243" spans="1:31">
      <c r="A243" s="17" t="s">
        <v>94</v>
      </c>
      <c r="B243" s="17" t="s">
        <v>99</v>
      </c>
      <c r="C243" s="18"/>
      <c r="D243" s="1" t="s">
        <v>53</v>
      </c>
      <c r="E243" s="1" t="s">
        <v>20</v>
      </c>
      <c r="F243" s="1">
        <v>285</v>
      </c>
      <c r="G243" s="1" t="s">
        <v>1</v>
      </c>
      <c r="H243" s="1">
        <v>9</v>
      </c>
      <c r="I243" s="1">
        <v>300</v>
      </c>
      <c r="J243" s="83">
        <v>70.650000000000006</v>
      </c>
      <c r="K243" s="58">
        <v>6.7100000000000005E-4</v>
      </c>
      <c r="L243" s="82">
        <v>5.38</v>
      </c>
      <c r="M243" s="66">
        <f t="shared" ref="M243" si="8">+K243*$M$4*1000</f>
        <v>5.2673500000000004</v>
      </c>
      <c r="N243" s="83">
        <v>1</v>
      </c>
      <c r="O243" s="36" t="s">
        <v>3</v>
      </c>
      <c r="P243" s="83">
        <v>5</v>
      </c>
      <c r="Q243" s="62">
        <f>+M243*N243</f>
        <v>5.2673500000000004</v>
      </c>
      <c r="R243" s="69">
        <f>+Q243-P243</f>
        <v>0.26735000000000042</v>
      </c>
      <c r="S243" s="1" t="s">
        <v>27</v>
      </c>
      <c r="T243" s="1">
        <v>89</v>
      </c>
    </row>
    <row r="244" spans="1:31">
      <c r="A244" s="17" t="s">
        <v>94</v>
      </c>
      <c r="B244" s="17" t="s">
        <v>99</v>
      </c>
      <c r="C244" s="18"/>
      <c r="D244" s="1" t="s">
        <v>53</v>
      </c>
      <c r="E244" s="1" t="s">
        <v>41</v>
      </c>
      <c r="F244" s="1" t="s">
        <v>81</v>
      </c>
      <c r="G244" s="1" t="s">
        <v>1</v>
      </c>
      <c r="I244" s="1">
        <v>60</v>
      </c>
      <c r="J244" s="83"/>
      <c r="K244" s="49" t="s">
        <v>129</v>
      </c>
      <c r="L244" s="82">
        <v>0.49299999999999999</v>
      </c>
      <c r="M244" s="49" t="s">
        <v>129</v>
      </c>
      <c r="N244" s="83">
        <v>3</v>
      </c>
      <c r="O244" s="36">
        <v>3</v>
      </c>
      <c r="P244" s="83">
        <v>1</v>
      </c>
      <c r="Q244" s="60">
        <f>ROUND(L244*O244,0)</f>
        <v>1</v>
      </c>
      <c r="R244" s="69">
        <f>+Q244-P244</f>
        <v>0</v>
      </c>
      <c r="S244" s="1" t="s">
        <v>42</v>
      </c>
      <c r="U244" s="1" t="s">
        <v>36</v>
      </c>
    </row>
    <row r="245" spans="1:31">
      <c r="A245" s="17" t="s">
        <v>94</v>
      </c>
      <c r="B245" s="17" t="s">
        <v>99</v>
      </c>
      <c r="C245" s="18"/>
      <c r="D245" s="1" t="s">
        <v>53</v>
      </c>
      <c r="E245" s="1" t="s">
        <v>20</v>
      </c>
      <c r="F245" s="1">
        <v>285</v>
      </c>
      <c r="G245" s="1" t="s">
        <v>1</v>
      </c>
      <c r="H245" s="1">
        <v>9</v>
      </c>
      <c r="I245" s="1">
        <v>300</v>
      </c>
      <c r="J245" s="83">
        <v>70.650000000000006</v>
      </c>
      <c r="K245" s="58">
        <v>6.7299999999999999E-4</v>
      </c>
      <c r="L245" s="82">
        <v>5.38</v>
      </c>
      <c r="M245" s="66">
        <f t="shared" ref="M245:M248" si="9">+K245*$M$4*1000</f>
        <v>5.2830500000000002</v>
      </c>
      <c r="N245" s="83">
        <v>1</v>
      </c>
      <c r="O245" s="36" t="s">
        <v>3</v>
      </c>
      <c r="P245" s="83">
        <v>5</v>
      </c>
      <c r="Q245" s="62">
        <f>+M245*N245</f>
        <v>5.2830500000000002</v>
      </c>
      <c r="R245" s="69">
        <f>+Q245-P245</f>
        <v>0.28305000000000025</v>
      </c>
      <c r="S245" s="1" t="s">
        <v>27</v>
      </c>
      <c r="T245" s="1">
        <v>89</v>
      </c>
    </row>
    <row r="246" spans="1:31">
      <c r="A246" s="17" t="s">
        <v>94</v>
      </c>
      <c r="B246" s="17" t="s">
        <v>99</v>
      </c>
      <c r="C246" s="18"/>
      <c r="D246" s="1" t="s">
        <v>49</v>
      </c>
      <c r="E246" s="1" t="s">
        <v>50</v>
      </c>
      <c r="F246" s="1" t="s">
        <v>52</v>
      </c>
      <c r="I246" s="1">
        <v>2453</v>
      </c>
      <c r="J246" s="83">
        <v>14.9</v>
      </c>
      <c r="K246" s="58">
        <v>4.6589999999999999E-3</v>
      </c>
      <c r="L246" s="82">
        <v>36.5</v>
      </c>
      <c r="M246" s="66">
        <f t="shared" si="9"/>
        <v>36.573149999999998</v>
      </c>
      <c r="N246" s="83">
        <v>1</v>
      </c>
      <c r="O246" s="36" t="s">
        <v>3</v>
      </c>
      <c r="P246" s="83">
        <v>37</v>
      </c>
      <c r="Q246" s="62">
        <f>+M246*N246</f>
        <v>36.573149999999998</v>
      </c>
      <c r="R246" s="69">
        <f>+Q246-P246</f>
        <v>-0.42685000000000173</v>
      </c>
      <c r="S246" s="1" t="s">
        <v>27</v>
      </c>
    </row>
    <row r="247" spans="1:31">
      <c r="A247" s="17" t="s">
        <v>94</v>
      </c>
      <c r="B247" s="17" t="s">
        <v>99</v>
      </c>
      <c r="C247" s="18"/>
      <c r="D247" s="1" t="s">
        <v>53</v>
      </c>
      <c r="E247" s="1" t="s">
        <v>20</v>
      </c>
      <c r="F247" s="1">
        <v>235</v>
      </c>
      <c r="G247" s="1" t="s">
        <v>1</v>
      </c>
      <c r="H247" s="1">
        <v>9</v>
      </c>
      <c r="I247" s="1">
        <v>515</v>
      </c>
      <c r="J247" s="83">
        <v>70.650000000000006</v>
      </c>
      <c r="K247" s="58">
        <v>1.077E-3</v>
      </c>
      <c r="L247" s="82">
        <v>8.5500000000000007</v>
      </c>
      <c r="M247" s="66">
        <f t="shared" si="9"/>
        <v>8.4544500000000014</v>
      </c>
      <c r="N247" s="83">
        <v>1</v>
      </c>
      <c r="O247" s="36" t="s">
        <v>3</v>
      </c>
      <c r="P247" s="83">
        <v>9</v>
      </c>
      <c r="Q247" s="62">
        <f>+M247*N247</f>
        <v>8.4544500000000014</v>
      </c>
      <c r="R247" s="69">
        <f>+Q247-P247</f>
        <v>-0.54554999999999865</v>
      </c>
      <c r="S247" s="1" t="s">
        <v>27</v>
      </c>
    </row>
    <row r="248" spans="1:31">
      <c r="A248" s="17" t="s">
        <v>94</v>
      </c>
      <c r="B248" s="17" t="s">
        <v>99</v>
      </c>
      <c r="C248" s="18"/>
      <c r="D248" s="1" t="s">
        <v>53</v>
      </c>
      <c r="E248" s="1" t="s">
        <v>20</v>
      </c>
      <c r="F248" s="1">
        <v>235</v>
      </c>
      <c r="G248" s="1" t="s">
        <v>1</v>
      </c>
      <c r="H248" s="1">
        <v>9</v>
      </c>
      <c r="I248" s="1">
        <v>250</v>
      </c>
      <c r="J248" s="83">
        <v>70.650000000000006</v>
      </c>
      <c r="K248" s="58">
        <v>4.0099999999999999E-4</v>
      </c>
      <c r="L248" s="82">
        <v>3.24</v>
      </c>
      <c r="M248" s="66">
        <f t="shared" si="9"/>
        <v>3.1478499999999996</v>
      </c>
      <c r="N248" s="83">
        <v>1</v>
      </c>
      <c r="O248" s="36" t="s">
        <v>3</v>
      </c>
      <c r="P248" s="83">
        <v>3</v>
      </c>
      <c r="Q248" s="62">
        <f>+M248*N248</f>
        <v>3.1478499999999996</v>
      </c>
      <c r="R248" s="69">
        <f>+Q248-P248</f>
        <v>0.14784999999999959</v>
      </c>
      <c r="S248" s="1" t="s">
        <v>27</v>
      </c>
      <c r="T248" s="1">
        <v>78</v>
      </c>
    </row>
    <row r="249" spans="1:31">
      <c r="A249" s="17" t="s">
        <v>94</v>
      </c>
      <c r="B249" s="17" t="s">
        <v>99</v>
      </c>
      <c r="C249" s="18"/>
      <c r="D249" s="1" t="s">
        <v>53</v>
      </c>
      <c r="E249" s="1" t="s">
        <v>41</v>
      </c>
      <c r="F249" s="1" t="s">
        <v>81</v>
      </c>
      <c r="G249" s="1" t="s">
        <v>1</v>
      </c>
      <c r="I249" s="1">
        <v>60</v>
      </c>
      <c r="J249" s="83"/>
      <c r="K249" s="49" t="s">
        <v>129</v>
      </c>
      <c r="L249" s="82">
        <v>0.49299999999999999</v>
      </c>
      <c r="M249" s="49" t="s">
        <v>129</v>
      </c>
      <c r="N249" s="83">
        <v>3</v>
      </c>
      <c r="O249" s="36">
        <v>3</v>
      </c>
      <c r="P249" s="83">
        <v>1</v>
      </c>
      <c r="Q249" s="60">
        <f>ROUND(L249*O249,0)</f>
        <v>1</v>
      </c>
      <c r="R249" s="69">
        <f>+Q249-P249</f>
        <v>0</v>
      </c>
      <c r="S249" s="1" t="s">
        <v>42</v>
      </c>
      <c r="U249" s="1" t="s">
        <v>36</v>
      </c>
    </row>
    <row r="250" spans="1:31">
      <c r="A250" s="17" t="s">
        <v>94</v>
      </c>
      <c r="B250" s="17" t="s">
        <v>99</v>
      </c>
      <c r="C250" s="18"/>
      <c r="D250" s="1" t="s">
        <v>53</v>
      </c>
      <c r="E250" s="1" t="s">
        <v>20</v>
      </c>
      <c r="F250" s="1">
        <v>235</v>
      </c>
      <c r="G250" s="1" t="s">
        <v>1</v>
      </c>
      <c r="H250" s="1">
        <v>9</v>
      </c>
      <c r="I250" s="1">
        <v>250</v>
      </c>
      <c r="J250" s="83">
        <v>70.650000000000006</v>
      </c>
      <c r="K250" s="58">
        <v>4.0200000000000001E-4</v>
      </c>
      <c r="L250" s="82">
        <v>3.16</v>
      </c>
      <c r="M250" s="66">
        <f t="shared" ref="M250" si="10">+K250*$M$4*1000</f>
        <v>3.1556999999999999</v>
      </c>
      <c r="N250" s="83">
        <v>1</v>
      </c>
      <c r="O250" s="36" t="s">
        <v>3</v>
      </c>
      <c r="P250" s="83">
        <v>3</v>
      </c>
      <c r="Q250" s="62">
        <f>+M250*N250</f>
        <v>3.1556999999999999</v>
      </c>
      <c r="R250" s="69">
        <f>+Q250-P250</f>
        <v>0.15569999999999995</v>
      </c>
      <c r="S250" s="1" t="s">
        <v>27</v>
      </c>
      <c r="T250" s="1">
        <v>76</v>
      </c>
    </row>
    <row r="251" spans="1:31">
      <c r="A251" s="19" t="s">
        <v>94</v>
      </c>
      <c r="B251" s="19" t="s">
        <v>99</v>
      </c>
      <c r="C251" s="20"/>
      <c r="D251" s="14" t="s">
        <v>53</v>
      </c>
      <c r="E251" s="14" t="s">
        <v>41</v>
      </c>
      <c r="F251" s="14" t="s">
        <v>81</v>
      </c>
      <c r="G251" s="14" t="s">
        <v>1</v>
      </c>
      <c r="H251" s="14"/>
      <c r="I251" s="14">
        <v>60</v>
      </c>
      <c r="J251" s="88"/>
      <c r="K251" s="50" t="s">
        <v>129</v>
      </c>
      <c r="L251" s="87">
        <v>0.49299999999999999</v>
      </c>
      <c r="M251" s="65" t="s">
        <v>3</v>
      </c>
      <c r="N251" s="88">
        <v>3</v>
      </c>
      <c r="O251" s="35">
        <v>3</v>
      </c>
      <c r="P251" s="88">
        <v>1</v>
      </c>
      <c r="Q251" s="61">
        <f>ROUND(L251*O251,0)</f>
        <v>1</v>
      </c>
      <c r="R251" s="68">
        <f>+Q251-P251</f>
        <v>0</v>
      </c>
      <c r="S251" s="14" t="s">
        <v>42</v>
      </c>
      <c r="T251" s="14"/>
      <c r="U251" s="14" t="s">
        <v>36</v>
      </c>
      <c r="V251" s="55"/>
      <c r="Z251" s="1">
        <f>SUM(P187:P251)</f>
        <v>642</v>
      </c>
      <c r="AA251" s="1">
        <f>+P251+P249+P244+P242+P238+P236+P231+P229+P225+P223+P218+P216+P212+P210+P205+P203+P199+P197+P192+P190</f>
        <v>20</v>
      </c>
      <c r="AB251" s="1">
        <f>+Z251-AA251</f>
        <v>622</v>
      </c>
      <c r="AC251" s="165">
        <f>SUM(Q187:Q251)</f>
        <v>638.95679999999982</v>
      </c>
      <c r="AD251" s="1">
        <f>+Q251+Q249+Q244+Q242+Q238+Q236+Q231+Q229+Q225+Q223+Q218+Q216+Q212+Q210+Q205+Q203+Q199+Q197+Q192+Q190</f>
        <v>20</v>
      </c>
      <c r="AE251" s="1">
        <f>+AC251-AD251</f>
        <v>618.95679999999982</v>
      </c>
    </row>
    <row r="252" spans="1:31">
      <c r="A252" s="21" t="s">
        <v>54</v>
      </c>
      <c r="B252" s="21" t="s">
        <v>100</v>
      </c>
      <c r="C252" s="22"/>
      <c r="D252" s="1" t="s">
        <v>19</v>
      </c>
      <c r="E252" s="1" t="s">
        <v>20</v>
      </c>
      <c r="F252" s="1">
        <v>200</v>
      </c>
      <c r="G252" s="1" t="s">
        <v>1</v>
      </c>
      <c r="H252" s="1">
        <v>18</v>
      </c>
      <c r="I252" s="1">
        <v>2390</v>
      </c>
      <c r="J252" s="83">
        <v>141.30000000000001</v>
      </c>
      <c r="K252" s="58">
        <v>8.6049999999999998E-3</v>
      </c>
      <c r="L252" s="82">
        <v>67.5</v>
      </c>
      <c r="M252" s="66">
        <f t="shared" si="3"/>
        <v>67.549249999999986</v>
      </c>
      <c r="N252" s="83">
        <v>1</v>
      </c>
      <c r="O252" s="36" t="s">
        <v>3</v>
      </c>
      <c r="P252" s="83">
        <v>68</v>
      </c>
      <c r="Q252" s="62">
        <f>+M252*N252</f>
        <v>67.549249999999986</v>
      </c>
      <c r="R252" s="69">
        <f>+Q252-P252</f>
        <v>-0.45075000000001353</v>
      </c>
      <c r="S252" s="1" t="s">
        <v>25</v>
      </c>
      <c r="U252" s="1" t="s">
        <v>22</v>
      </c>
    </row>
    <row r="253" spans="1:31">
      <c r="A253" s="21" t="s">
        <v>54</v>
      </c>
      <c r="B253" s="21" t="s">
        <v>100</v>
      </c>
      <c r="C253" s="22"/>
      <c r="D253" s="1" t="s">
        <v>23</v>
      </c>
      <c r="E253" s="1" t="s">
        <v>20</v>
      </c>
      <c r="F253" s="1">
        <v>861</v>
      </c>
      <c r="G253" s="1" t="s">
        <v>1</v>
      </c>
      <c r="H253" s="1">
        <v>13</v>
      </c>
      <c r="I253" s="1">
        <v>2456</v>
      </c>
      <c r="J253" s="83">
        <v>102.1</v>
      </c>
      <c r="K253" s="58">
        <v>2.7379000000000001E-2</v>
      </c>
      <c r="L253" s="82">
        <v>215.9</v>
      </c>
      <c r="M253" s="66">
        <f t="shared" si="3"/>
        <v>214.92514999999997</v>
      </c>
      <c r="N253" s="83">
        <v>1</v>
      </c>
      <c r="O253" s="36" t="s">
        <v>3</v>
      </c>
      <c r="P253" s="83">
        <v>216</v>
      </c>
      <c r="Q253" s="62">
        <f>+M253*N253</f>
        <v>214.92514999999997</v>
      </c>
      <c r="R253" s="69">
        <f>+Q253-P253</f>
        <v>-1.0748500000000263</v>
      </c>
      <c r="S253" s="1" t="s">
        <v>21</v>
      </c>
      <c r="U253" s="1" t="s">
        <v>22</v>
      </c>
    </row>
    <row r="254" spans="1:31">
      <c r="A254" s="21" t="s">
        <v>54</v>
      </c>
      <c r="B254" s="21" t="s">
        <v>100</v>
      </c>
      <c r="C254" s="22"/>
      <c r="D254" s="1" t="s">
        <v>24</v>
      </c>
      <c r="E254" s="1" t="s">
        <v>20</v>
      </c>
      <c r="F254" s="1">
        <v>200</v>
      </c>
      <c r="G254" s="1" t="s">
        <v>1</v>
      </c>
      <c r="H254" s="1">
        <v>18</v>
      </c>
      <c r="I254" s="1">
        <v>2421</v>
      </c>
      <c r="J254" s="83">
        <v>141.30000000000001</v>
      </c>
      <c r="K254" s="58">
        <v>8.7170000000000008E-3</v>
      </c>
      <c r="L254" s="82">
        <v>68.400000000000006</v>
      </c>
      <c r="M254" s="66">
        <f t="shared" si="3"/>
        <v>68.428449999999998</v>
      </c>
      <c r="N254" s="83">
        <v>1</v>
      </c>
      <c r="O254" s="36" t="s">
        <v>3</v>
      </c>
      <c r="P254" s="83">
        <v>68</v>
      </c>
      <c r="Q254" s="62">
        <f>+M254*N254</f>
        <v>68.428449999999998</v>
      </c>
      <c r="R254" s="69">
        <f>+Q254-P254</f>
        <v>0.428449999999998</v>
      </c>
      <c r="S254" s="1" t="s">
        <v>25</v>
      </c>
      <c r="U254" s="1" t="s">
        <v>22</v>
      </c>
    </row>
    <row r="255" spans="1:31">
      <c r="A255" s="21" t="s">
        <v>54</v>
      </c>
      <c r="B255" s="21" t="s">
        <v>100</v>
      </c>
      <c r="C255" s="22"/>
      <c r="D255" s="1" t="s">
        <v>24</v>
      </c>
      <c r="E255" s="1" t="s">
        <v>41</v>
      </c>
      <c r="F255" s="1" t="s">
        <v>81</v>
      </c>
      <c r="G255" s="1" t="s">
        <v>1</v>
      </c>
      <c r="I255" s="1">
        <v>65</v>
      </c>
      <c r="J255" s="83"/>
      <c r="K255" s="49" t="s">
        <v>129</v>
      </c>
      <c r="L255" s="82">
        <v>0.50800000000000001</v>
      </c>
      <c r="M255" s="49" t="s">
        <v>129</v>
      </c>
      <c r="N255" s="83">
        <v>4</v>
      </c>
      <c r="O255" s="36">
        <v>4</v>
      </c>
      <c r="P255" s="83">
        <v>2</v>
      </c>
      <c r="Q255" s="60">
        <f>ROUND(L255*O255,0)</f>
        <v>2</v>
      </c>
      <c r="R255" s="69">
        <f>+Q255-P255</f>
        <v>0</v>
      </c>
      <c r="S255" s="1" t="s">
        <v>42</v>
      </c>
      <c r="U255" s="1" t="s">
        <v>36</v>
      </c>
    </row>
    <row r="256" spans="1:31">
      <c r="A256" s="21" t="s">
        <v>54</v>
      </c>
      <c r="B256" s="21" t="s">
        <v>100</v>
      </c>
      <c r="C256" s="22"/>
      <c r="D256" s="1" t="s">
        <v>55</v>
      </c>
      <c r="E256" s="1" t="s">
        <v>20</v>
      </c>
      <c r="F256" s="1">
        <v>180</v>
      </c>
      <c r="G256" s="1" t="s">
        <v>1</v>
      </c>
      <c r="H256" s="1">
        <v>27</v>
      </c>
      <c r="I256" s="1">
        <v>180</v>
      </c>
      <c r="J256" s="83">
        <v>212</v>
      </c>
      <c r="K256" s="58">
        <v>7.6099999999999996E-4</v>
      </c>
      <c r="L256" s="82">
        <v>6.87</v>
      </c>
      <c r="M256" s="66">
        <f t="shared" si="3"/>
        <v>5.9738499999999997</v>
      </c>
      <c r="N256" s="83">
        <v>2</v>
      </c>
      <c r="O256" s="36" t="s">
        <v>3</v>
      </c>
      <c r="P256" s="83">
        <v>14</v>
      </c>
      <c r="Q256" s="62">
        <f>+M256*N256</f>
        <v>11.947699999999999</v>
      </c>
      <c r="R256" s="69">
        <f>+Q256-P256</f>
        <v>-2.0523000000000007</v>
      </c>
      <c r="S256" s="1" t="s">
        <v>56</v>
      </c>
      <c r="U256" s="1" t="s">
        <v>28</v>
      </c>
      <c r="V256" s="54" t="s">
        <v>262</v>
      </c>
    </row>
    <row r="257" spans="1:22">
      <c r="A257" s="21" t="s">
        <v>54</v>
      </c>
      <c r="B257" s="21" t="s">
        <v>100</v>
      </c>
      <c r="C257" s="22"/>
      <c r="D257" s="1" t="s">
        <v>57</v>
      </c>
      <c r="E257" s="1" t="s">
        <v>20</v>
      </c>
      <c r="F257" s="1">
        <v>80</v>
      </c>
      <c r="G257" s="1" t="s">
        <v>1</v>
      </c>
      <c r="H257" s="1">
        <v>18</v>
      </c>
      <c r="I257" s="1">
        <v>866</v>
      </c>
      <c r="J257" s="83">
        <v>141.30000000000001</v>
      </c>
      <c r="K257" s="58">
        <v>1.2459999999999999E-3</v>
      </c>
      <c r="L257" s="82">
        <v>9.7899999999999991</v>
      </c>
      <c r="M257" s="66">
        <f t="shared" si="3"/>
        <v>9.7810999999999986</v>
      </c>
      <c r="N257" s="83">
        <v>2</v>
      </c>
      <c r="O257" s="36" t="s">
        <v>3</v>
      </c>
      <c r="P257" s="83">
        <v>20</v>
      </c>
      <c r="Q257" s="62">
        <f>+M257*N257</f>
        <v>19.562199999999997</v>
      </c>
      <c r="R257" s="69">
        <f>+Q257-P257</f>
        <v>-0.43780000000000285</v>
      </c>
      <c r="S257" s="1" t="s">
        <v>25</v>
      </c>
      <c r="U257" s="1" t="s">
        <v>28</v>
      </c>
    </row>
    <row r="258" spans="1:22">
      <c r="A258" s="21" t="s">
        <v>54</v>
      </c>
      <c r="B258" s="21" t="s">
        <v>100</v>
      </c>
      <c r="C258" s="22"/>
      <c r="D258" s="1" t="s">
        <v>57</v>
      </c>
      <c r="E258" s="1" t="s">
        <v>20</v>
      </c>
      <c r="F258" s="1">
        <v>80</v>
      </c>
      <c r="G258" s="1" t="s">
        <v>1</v>
      </c>
      <c r="H258" s="1">
        <v>18</v>
      </c>
      <c r="I258" s="1">
        <v>863</v>
      </c>
      <c r="J258" s="83">
        <v>141.30000000000001</v>
      </c>
      <c r="K258" s="58">
        <v>1.242E-3</v>
      </c>
      <c r="L258" s="82">
        <v>9.75</v>
      </c>
      <c r="M258" s="66">
        <f t="shared" si="3"/>
        <v>9.7497000000000007</v>
      </c>
      <c r="N258" s="83">
        <v>2</v>
      </c>
      <c r="O258" s="36" t="s">
        <v>3</v>
      </c>
      <c r="P258" s="83">
        <v>20</v>
      </c>
      <c r="Q258" s="62">
        <f>+M258*N258</f>
        <v>19.499400000000001</v>
      </c>
      <c r="R258" s="69">
        <f>+Q258-P258</f>
        <v>-0.5005999999999986</v>
      </c>
      <c r="S258" s="1" t="s">
        <v>25</v>
      </c>
      <c r="U258" s="1" t="s">
        <v>28</v>
      </c>
    </row>
    <row r="259" spans="1:22">
      <c r="A259" s="21" t="s">
        <v>54</v>
      </c>
      <c r="B259" s="21" t="s">
        <v>100</v>
      </c>
      <c r="C259" s="22"/>
      <c r="D259" s="1" t="s">
        <v>58</v>
      </c>
      <c r="E259" s="1" t="s">
        <v>59</v>
      </c>
      <c r="F259" s="1" t="s">
        <v>34</v>
      </c>
      <c r="H259" s="1">
        <v>16</v>
      </c>
      <c r="I259" s="1">
        <v>600</v>
      </c>
      <c r="J259" s="83">
        <v>1.58</v>
      </c>
      <c r="K259" s="49" t="s">
        <v>129</v>
      </c>
      <c r="L259" s="82">
        <v>0.94799999999999995</v>
      </c>
      <c r="M259" s="49" t="s">
        <v>129</v>
      </c>
      <c r="N259" s="83">
        <v>2</v>
      </c>
      <c r="O259" s="36">
        <v>2</v>
      </c>
      <c r="P259" s="83">
        <v>2</v>
      </c>
      <c r="Q259" s="60">
        <f>ROUND(L259*O259,0)</f>
        <v>2</v>
      </c>
      <c r="R259" s="69">
        <f>+Q259-P259</f>
        <v>0</v>
      </c>
      <c r="S259" s="1" t="s">
        <v>35</v>
      </c>
      <c r="U259" s="1" t="s">
        <v>31</v>
      </c>
    </row>
    <row r="260" spans="1:22">
      <c r="A260" s="21" t="s">
        <v>54</v>
      </c>
      <c r="B260" s="21" t="s">
        <v>100</v>
      </c>
      <c r="C260" s="22"/>
      <c r="D260" s="1" t="s">
        <v>45</v>
      </c>
      <c r="E260" s="1" t="s">
        <v>20</v>
      </c>
      <c r="F260" s="1">
        <v>170</v>
      </c>
      <c r="G260" s="1" t="s">
        <v>1</v>
      </c>
      <c r="H260" s="1">
        <v>9</v>
      </c>
      <c r="I260" s="1">
        <v>800</v>
      </c>
      <c r="J260" s="83">
        <v>70.650000000000006</v>
      </c>
      <c r="K260" s="58">
        <v>1.224E-3</v>
      </c>
      <c r="L260" s="82">
        <v>9.61</v>
      </c>
      <c r="M260" s="66">
        <f t="shared" si="3"/>
        <v>9.6083999999999996</v>
      </c>
      <c r="N260" s="83">
        <v>2</v>
      </c>
      <c r="O260" s="36" t="s">
        <v>3</v>
      </c>
      <c r="P260" s="83">
        <v>19</v>
      </c>
      <c r="Q260" s="62">
        <f>+M260*N260</f>
        <v>19.216799999999999</v>
      </c>
      <c r="R260" s="69">
        <f>+Q260-P260</f>
        <v>0.21679999999999922</v>
      </c>
      <c r="S260" s="1" t="s">
        <v>21</v>
      </c>
      <c r="U260" s="1" t="s">
        <v>28</v>
      </c>
    </row>
    <row r="261" spans="1:22">
      <c r="A261" s="21" t="s">
        <v>54</v>
      </c>
      <c r="B261" s="21" t="s">
        <v>100</v>
      </c>
      <c r="C261" s="22"/>
      <c r="D261" s="1" t="s">
        <v>60</v>
      </c>
      <c r="E261" s="1" t="s">
        <v>20</v>
      </c>
      <c r="F261" s="1">
        <v>80</v>
      </c>
      <c r="G261" s="1" t="s">
        <v>1</v>
      </c>
      <c r="H261" s="1">
        <v>3.2</v>
      </c>
      <c r="I261" s="1">
        <v>800</v>
      </c>
      <c r="J261" s="83">
        <v>25.12</v>
      </c>
      <c r="K261" s="58">
        <v>2.05E-4</v>
      </c>
      <c r="L261" s="82">
        <v>1.61</v>
      </c>
      <c r="M261" s="66">
        <f t="shared" si="3"/>
        <v>1.6092499999999998</v>
      </c>
      <c r="N261" s="83">
        <v>2</v>
      </c>
      <c r="O261" s="36" t="s">
        <v>3</v>
      </c>
      <c r="P261" s="83">
        <v>3</v>
      </c>
      <c r="Q261" s="62">
        <f>+M261*N261</f>
        <v>3.2184999999999997</v>
      </c>
      <c r="R261" s="69">
        <f>+Q261-P261</f>
        <v>0.21849999999999969</v>
      </c>
      <c r="S261" s="1" t="s">
        <v>44</v>
      </c>
      <c r="U261" s="1" t="s">
        <v>28</v>
      </c>
    </row>
    <row r="262" spans="1:22">
      <c r="A262" s="21" t="s">
        <v>54</v>
      </c>
      <c r="B262" s="21" t="s">
        <v>100</v>
      </c>
      <c r="C262" s="22"/>
      <c r="D262" s="1" t="s">
        <v>45</v>
      </c>
      <c r="E262" s="1" t="s">
        <v>41</v>
      </c>
      <c r="F262" s="1" t="s">
        <v>81</v>
      </c>
      <c r="G262" s="1" t="s">
        <v>1</v>
      </c>
      <c r="I262" s="1">
        <v>75</v>
      </c>
      <c r="J262" s="83"/>
      <c r="K262" s="49" t="s">
        <v>129</v>
      </c>
      <c r="L262" s="82">
        <v>0.53800000000000003</v>
      </c>
      <c r="M262" s="49" t="s">
        <v>129</v>
      </c>
      <c r="N262" s="83">
        <v>22</v>
      </c>
      <c r="O262" s="36">
        <v>22</v>
      </c>
      <c r="P262" s="83">
        <v>12</v>
      </c>
      <c r="Q262" s="60">
        <f>ROUND(L262*O262,0)</f>
        <v>12</v>
      </c>
      <c r="R262" s="69">
        <f>+Q262-P262</f>
        <v>0</v>
      </c>
      <c r="S262" s="1" t="s">
        <v>42</v>
      </c>
      <c r="U262" s="1" t="s">
        <v>36</v>
      </c>
    </row>
    <row r="263" spans="1:22">
      <c r="A263" s="21" t="s">
        <v>54</v>
      </c>
      <c r="B263" s="21" t="s">
        <v>100</v>
      </c>
      <c r="C263" s="22"/>
      <c r="D263" s="1" t="s">
        <v>45</v>
      </c>
      <c r="E263" s="1" t="s">
        <v>20</v>
      </c>
      <c r="F263" s="1">
        <v>170</v>
      </c>
      <c r="G263" s="1" t="s">
        <v>1</v>
      </c>
      <c r="H263" s="1">
        <v>9</v>
      </c>
      <c r="I263" s="1">
        <v>800</v>
      </c>
      <c r="J263" s="83">
        <v>70.650000000000006</v>
      </c>
      <c r="K263" s="58">
        <v>1.224E-3</v>
      </c>
      <c r="L263" s="82">
        <v>9.61</v>
      </c>
      <c r="M263" s="66">
        <f t="shared" si="3"/>
        <v>9.6083999999999996</v>
      </c>
      <c r="N263" s="83">
        <v>2</v>
      </c>
      <c r="O263" s="36" t="s">
        <v>3</v>
      </c>
      <c r="P263" s="83">
        <v>19</v>
      </c>
      <c r="Q263" s="62">
        <f>+M263*N263</f>
        <v>19.216799999999999</v>
      </c>
      <c r="R263" s="69">
        <f>+Q263-P263</f>
        <v>0.21679999999999922</v>
      </c>
      <c r="S263" s="1" t="s">
        <v>21</v>
      </c>
      <c r="U263" s="1" t="s">
        <v>28</v>
      </c>
    </row>
    <row r="264" spans="1:22">
      <c r="A264" s="21" t="s">
        <v>54</v>
      </c>
      <c r="B264" s="21" t="s">
        <v>100</v>
      </c>
      <c r="C264" s="22"/>
      <c r="D264" s="1" t="s">
        <v>60</v>
      </c>
      <c r="E264" s="1" t="s">
        <v>20</v>
      </c>
      <c r="F264" s="1">
        <v>80</v>
      </c>
      <c r="G264" s="1" t="s">
        <v>1</v>
      </c>
      <c r="H264" s="1">
        <v>3.2</v>
      </c>
      <c r="I264" s="1">
        <v>800</v>
      </c>
      <c r="J264" s="83">
        <v>25.12</v>
      </c>
      <c r="K264" s="58">
        <v>2.05E-4</v>
      </c>
      <c r="L264" s="82">
        <v>1.61</v>
      </c>
      <c r="M264" s="66">
        <f t="shared" ref="M264:M327" si="11">+K264*$M$4*1000</f>
        <v>1.6092499999999998</v>
      </c>
      <c r="N264" s="83">
        <v>2</v>
      </c>
      <c r="O264" s="36" t="s">
        <v>3</v>
      </c>
      <c r="P264" s="83">
        <v>3</v>
      </c>
      <c r="Q264" s="62">
        <f>+M264*N264</f>
        <v>3.2184999999999997</v>
      </c>
      <c r="R264" s="69">
        <f>+Q264-P264</f>
        <v>0.21849999999999969</v>
      </c>
      <c r="S264" s="1" t="s">
        <v>44</v>
      </c>
      <c r="U264" s="1" t="s">
        <v>28</v>
      </c>
    </row>
    <row r="265" spans="1:22">
      <c r="A265" s="21" t="s">
        <v>54</v>
      </c>
      <c r="B265" s="21" t="s">
        <v>100</v>
      </c>
      <c r="C265" s="22"/>
      <c r="D265" s="1" t="s">
        <v>45</v>
      </c>
      <c r="E265" s="1" t="s">
        <v>41</v>
      </c>
      <c r="F265" s="1" t="s">
        <v>81</v>
      </c>
      <c r="G265" s="1" t="s">
        <v>1</v>
      </c>
      <c r="I265" s="1">
        <v>75</v>
      </c>
      <c r="J265" s="83"/>
      <c r="K265" s="49" t="s">
        <v>129</v>
      </c>
      <c r="L265" s="82">
        <v>0.53800000000000003</v>
      </c>
      <c r="M265" s="49" t="s">
        <v>129</v>
      </c>
      <c r="N265" s="83">
        <v>22</v>
      </c>
      <c r="O265" s="36">
        <v>22</v>
      </c>
      <c r="P265" s="83">
        <v>12</v>
      </c>
      <c r="Q265" s="60">
        <f>ROUND(L265*O265,0)</f>
        <v>12</v>
      </c>
      <c r="R265" s="69">
        <f>+Q265-P265</f>
        <v>0</v>
      </c>
      <c r="S265" s="1" t="s">
        <v>42</v>
      </c>
      <c r="U265" s="1" t="s">
        <v>36</v>
      </c>
    </row>
    <row r="266" spans="1:22">
      <c r="A266" s="23" t="s">
        <v>104</v>
      </c>
      <c r="B266" s="23" t="s">
        <v>100</v>
      </c>
      <c r="C266" s="24"/>
      <c r="D266" s="14" t="s">
        <v>3</v>
      </c>
      <c r="E266" s="14" t="s">
        <v>20</v>
      </c>
      <c r="F266" s="14">
        <v>340</v>
      </c>
      <c r="G266" s="14" t="s">
        <v>1</v>
      </c>
      <c r="H266" s="14">
        <v>9</v>
      </c>
      <c r="I266" s="14">
        <v>400</v>
      </c>
      <c r="J266" s="88">
        <v>70.650000000000006</v>
      </c>
      <c r="K266" s="50">
        <v>8.1899999999999996E-4</v>
      </c>
      <c r="L266" s="87">
        <v>9.61</v>
      </c>
      <c r="M266" s="65">
        <f t="shared" si="11"/>
        <v>6.4291499999999999</v>
      </c>
      <c r="N266" s="88">
        <v>1</v>
      </c>
      <c r="O266" s="35" t="s">
        <v>3</v>
      </c>
      <c r="P266" s="88">
        <v>10</v>
      </c>
      <c r="Q266" s="61">
        <f>+M266*N266</f>
        <v>6.4291499999999999</v>
      </c>
      <c r="R266" s="68">
        <f>+Q266-P266</f>
        <v>-3.5708500000000001</v>
      </c>
      <c r="S266" s="14" t="s">
        <v>27</v>
      </c>
      <c r="T266" s="14"/>
      <c r="U266" s="14" t="s">
        <v>28</v>
      </c>
      <c r="V266" s="55" t="s">
        <v>132</v>
      </c>
    </row>
    <row r="267" spans="1:22">
      <c r="A267" s="21" t="s">
        <v>54</v>
      </c>
      <c r="B267" s="21" t="s">
        <v>101</v>
      </c>
      <c r="C267" s="22"/>
      <c r="D267" s="1" t="s">
        <v>19</v>
      </c>
      <c r="E267" s="1" t="s">
        <v>20</v>
      </c>
      <c r="F267" s="1">
        <v>200</v>
      </c>
      <c r="G267" s="1" t="s">
        <v>1</v>
      </c>
      <c r="H267" s="1">
        <v>18</v>
      </c>
      <c r="I267" s="1">
        <v>2390</v>
      </c>
      <c r="J267" s="83">
        <v>141.30000000000001</v>
      </c>
      <c r="K267" s="58">
        <v>8.6049999999999998E-3</v>
      </c>
      <c r="L267" s="82">
        <v>67.5</v>
      </c>
      <c r="M267" s="66">
        <f t="shared" si="11"/>
        <v>67.549249999999986</v>
      </c>
      <c r="N267" s="83">
        <v>1</v>
      </c>
      <c r="O267" s="36" t="s">
        <v>3</v>
      </c>
      <c r="P267" s="83">
        <v>68</v>
      </c>
      <c r="Q267" s="62">
        <f>+M267*N267</f>
        <v>67.549249999999986</v>
      </c>
      <c r="R267" s="69">
        <f>+Q267-P267</f>
        <v>-0.45075000000001353</v>
      </c>
      <c r="S267" s="1" t="s">
        <v>25</v>
      </c>
      <c r="U267" s="1" t="s">
        <v>22</v>
      </c>
    </row>
    <row r="268" spans="1:22">
      <c r="A268" s="21" t="s">
        <v>54</v>
      </c>
      <c r="B268" s="21" t="s">
        <v>101</v>
      </c>
      <c r="C268" s="22"/>
      <c r="D268" s="1" t="s">
        <v>23</v>
      </c>
      <c r="E268" s="1" t="s">
        <v>20</v>
      </c>
      <c r="F268" s="1">
        <v>861</v>
      </c>
      <c r="G268" s="1" t="s">
        <v>1</v>
      </c>
      <c r="H268" s="1">
        <v>13</v>
      </c>
      <c r="I268" s="1">
        <v>2456</v>
      </c>
      <c r="J268" s="83">
        <v>102.1</v>
      </c>
      <c r="K268" s="58">
        <v>2.7379000000000001E-2</v>
      </c>
      <c r="L268" s="82">
        <v>215.9</v>
      </c>
      <c r="M268" s="66">
        <f t="shared" si="11"/>
        <v>214.92514999999997</v>
      </c>
      <c r="N268" s="83">
        <v>1</v>
      </c>
      <c r="O268" s="36" t="s">
        <v>3</v>
      </c>
      <c r="P268" s="83">
        <v>216</v>
      </c>
      <c r="Q268" s="62">
        <f>+M268*N268</f>
        <v>214.92514999999997</v>
      </c>
      <c r="R268" s="69">
        <f>+Q268-P268</f>
        <v>-1.0748500000000263</v>
      </c>
      <c r="S268" s="1" t="s">
        <v>21</v>
      </c>
      <c r="U268" s="1" t="s">
        <v>22</v>
      </c>
    </row>
    <row r="269" spans="1:22">
      <c r="A269" s="21" t="s">
        <v>54</v>
      </c>
      <c r="B269" s="21" t="s">
        <v>101</v>
      </c>
      <c r="C269" s="22"/>
      <c r="D269" s="1" t="s">
        <v>24</v>
      </c>
      <c r="E269" s="1" t="s">
        <v>20</v>
      </c>
      <c r="F269" s="1">
        <v>200</v>
      </c>
      <c r="G269" s="1" t="s">
        <v>1</v>
      </c>
      <c r="H269" s="1">
        <v>18</v>
      </c>
      <c r="I269" s="1">
        <v>2421</v>
      </c>
      <c r="J269" s="83">
        <v>141.30000000000001</v>
      </c>
      <c r="K269" s="58">
        <v>8.7170000000000008E-3</v>
      </c>
      <c r="L269" s="82">
        <v>68.400000000000006</v>
      </c>
      <c r="M269" s="66">
        <f t="shared" si="11"/>
        <v>68.428449999999998</v>
      </c>
      <c r="N269" s="83">
        <v>1</v>
      </c>
      <c r="O269" s="36" t="s">
        <v>3</v>
      </c>
      <c r="P269" s="83">
        <v>68</v>
      </c>
      <c r="Q269" s="62">
        <f>+M269*N269</f>
        <v>68.428449999999998</v>
      </c>
      <c r="R269" s="69">
        <f>+Q269-P269</f>
        <v>0.428449999999998</v>
      </c>
      <c r="S269" s="1" t="s">
        <v>25</v>
      </c>
      <c r="U269" s="1" t="s">
        <v>22</v>
      </c>
    </row>
    <row r="270" spans="1:22">
      <c r="A270" s="21" t="s">
        <v>54</v>
      </c>
      <c r="B270" s="21" t="s">
        <v>101</v>
      </c>
      <c r="C270" s="22"/>
      <c r="D270" s="1" t="s">
        <v>24</v>
      </c>
      <c r="E270" s="1" t="s">
        <v>41</v>
      </c>
      <c r="F270" s="1" t="s">
        <v>81</v>
      </c>
      <c r="G270" s="1" t="s">
        <v>1</v>
      </c>
      <c r="I270" s="1">
        <v>65</v>
      </c>
      <c r="J270" s="83"/>
      <c r="K270" s="49" t="s">
        <v>129</v>
      </c>
      <c r="L270" s="82">
        <v>0.50800000000000001</v>
      </c>
      <c r="M270" s="49" t="s">
        <v>129</v>
      </c>
      <c r="N270" s="83">
        <v>4</v>
      </c>
      <c r="O270" s="36">
        <v>4</v>
      </c>
      <c r="P270" s="83">
        <v>2</v>
      </c>
      <c r="Q270" s="60">
        <f>ROUND(L270*O270,0)</f>
        <v>2</v>
      </c>
      <c r="R270" s="69">
        <f>+Q270-P270</f>
        <v>0</v>
      </c>
      <c r="S270" s="1" t="s">
        <v>42</v>
      </c>
      <c r="U270" s="1" t="s">
        <v>36</v>
      </c>
    </row>
    <row r="271" spans="1:22">
      <c r="A271" s="21" t="s">
        <v>54</v>
      </c>
      <c r="B271" s="21" t="s">
        <v>101</v>
      </c>
      <c r="C271" s="22"/>
      <c r="D271" s="1" t="s">
        <v>55</v>
      </c>
      <c r="E271" s="1" t="s">
        <v>20</v>
      </c>
      <c r="F271" s="1">
        <v>180</v>
      </c>
      <c r="G271" s="1" t="s">
        <v>1</v>
      </c>
      <c r="H271" s="1">
        <v>27</v>
      </c>
      <c r="I271" s="1">
        <v>180</v>
      </c>
      <c r="J271" s="83">
        <v>212</v>
      </c>
      <c r="K271" s="58">
        <v>7.6099999999999996E-4</v>
      </c>
      <c r="L271" s="82">
        <v>6.87</v>
      </c>
      <c r="M271" s="66">
        <f t="shared" si="11"/>
        <v>5.9738499999999997</v>
      </c>
      <c r="N271" s="83">
        <v>2</v>
      </c>
      <c r="O271" s="36" t="s">
        <v>3</v>
      </c>
      <c r="P271" s="83">
        <v>14</v>
      </c>
      <c r="Q271" s="62">
        <f>+M271*N271</f>
        <v>11.947699999999999</v>
      </c>
      <c r="R271" s="69">
        <f>+Q271-P271</f>
        <v>-2.0523000000000007</v>
      </c>
      <c r="S271" s="1" t="s">
        <v>56</v>
      </c>
      <c r="U271" s="1" t="s">
        <v>28</v>
      </c>
      <c r="V271" s="54" t="s">
        <v>262</v>
      </c>
    </row>
    <row r="272" spans="1:22">
      <c r="A272" s="21" t="s">
        <v>54</v>
      </c>
      <c r="B272" s="21" t="s">
        <v>101</v>
      </c>
      <c r="C272" s="22"/>
      <c r="D272" s="1" t="s">
        <v>57</v>
      </c>
      <c r="E272" s="1" t="s">
        <v>20</v>
      </c>
      <c r="F272" s="1">
        <v>80</v>
      </c>
      <c r="G272" s="1" t="s">
        <v>1</v>
      </c>
      <c r="H272" s="1">
        <v>18</v>
      </c>
      <c r="I272" s="1">
        <v>866</v>
      </c>
      <c r="J272" s="83">
        <v>141.30000000000001</v>
      </c>
      <c r="K272" s="58">
        <v>1.2459999999999999E-3</v>
      </c>
      <c r="L272" s="82">
        <v>9.7899999999999991</v>
      </c>
      <c r="M272" s="66">
        <f t="shared" si="11"/>
        <v>9.7810999999999986</v>
      </c>
      <c r="N272" s="83">
        <v>2</v>
      </c>
      <c r="O272" s="36" t="s">
        <v>3</v>
      </c>
      <c r="P272" s="83">
        <v>20</v>
      </c>
      <c r="Q272" s="62">
        <f>+M272*N272</f>
        <v>19.562199999999997</v>
      </c>
      <c r="R272" s="69">
        <f>+Q272-P272</f>
        <v>-0.43780000000000285</v>
      </c>
      <c r="S272" s="1" t="s">
        <v>25</v>
      </c>
      <c r="U272" s="1" t="s">
        <v>28</v>
      </c>
    </row>
    <row r="273" spans="1:22">
      <c r="A273" s="21" t="s">
        <v>54</v>
      </c>
      <c r="B273" s="21" t="s">
        <v>101</v>
      </c>
      <c r="C273" s="22"/>
      <c r="D273" s="1" t="s">
        <v>57</v>
      </c>
      <c r="E273" s="1" t="s">
        <v>20</v>
      </c>
      <c r="F273" s="1">
        <v>80</v>
      </c>
      <c r="G273" s="1" t="s">
        <v>1</v>
      </c>
      <c r="H273" s="1">
        <v>18</v>
      </c>
      <c r="I273" s="1">
        <v>863</v>
      </c>
      <c r="J273" s="83">
        <v>141.30000000000001</v>
      </c>
      <c r="K273" s="58">
        <v>1.242E-3</v>
      </c>
      <c r="L273" s="82">
        <v>9.75</v>
      </c>
      <c r="M273" s="66">
        <f t="shared" si="11"/>
        <v>9.7497000000000007</v>
      </c>
      <c r="N273" s="83">
        <v>2</v>
      </c>
      <c r="O273" s="36" t="s">
        <v>3</v>
      </c>
      <c r="P273" s="83">
        <v>20</v>
      </c>
      <c r="Q273" s="62">
        <f>+M273*N273</f>
        <v>19.499400000000001</v>
      </c>
      <c r="R273" s="69">
        <f>+Q273-P273</f>
        <v>-0.5005999999999986</v>
      </c>
      <c r="S273" s="1" t="s">
        <v>25</v>
      </c>
      <c r="U273" s="1" t="s">
        <v>28</v>
      </c>
    </row>
    <row r="274" spans="1:22">
      <c r="A274" s="21" t="s">
        <v>54</v>
      </c>
      <c r="B274" s="21" t="s">
        <v>101</v>
      </c>
      <c r="C274" s="22"/>
      <c r="D274" s="1" t="s">
        <v>58</v>
      </c>
      <c r="E274" s="1" t="s">
        <v>59</v>
      </c>
      <c r="F274" s="1" t="s">
        <v>34</v>
      </c>
      <c r="H274" s="1">
        <v>16</v>
      </c>
      <c r="I274" s="1">
        <v>600</v>
      </c>
      <c r="J274" s="83">
        <v>1.58</v>
      </c>
      <c r="K274" s="49" t="s">
        <v>129</v>
      </c>
      <c r="L274" s="82">
        <v>0.94799999999999995</v>
      </c>
      <c r="M274" s="49" t="s">
        <v>129</v>
      </c>
      <c r="N274" s="83">
        <v>2</v>
      </c>
      <c r="O274" s="36">
        <v>2</v>
      </c>
      <c r="P274" s="83">
        <v>2</v>
      </c>
      <c r="Q274" s="60">
        <f>ROUND(L274*O274,0)</f>
        <v>2</v>
      </c>
      <c r="R274" s="69">
        <f>+Q274-P274</f>
        <v>0</v>
      </c>
      <c r="S274" s="1" t="s">
        <v>35</v>
      </c>
      <c r="U274" s="1" t="s">
        <v>31</v>
      </c>
    </row>
    <row r="275" spans="1:22">
      <c r="A275" s="21" t="s">
        <v>54</v>
      </c>
      <c r="B275" s="21" t="s">
        <v>101</v>
      </c>
      <c r="C275" s="22"/>
      <c r="D275" s="1" t="s">
        <v>45</v>
      </c>
      <c r="E275" s="1" t="s">
        <v>20</v>
      </c>
      <c r="F275" s="1">
        <v>170</v>
      </c>
      <c r="G275" s="1" t="s">
        <v>1</v>
      </c>
      <c r="H275" s="1">
        <v>9</v>
      </c>
      <c r="I275" s="1">
        <v>800</v>
      </c>
      <c r="J275" s="83">
        <v>70.650000000000006</v>
      </c>
      <c r="K275" s="58">
        <v>1.224E-3</v>
      </c>
      <c r="L275" s="82">
        <v>9.61</v>
      </c>
      <c r="M275" s="66">
        <f t="shared" si="11"/>
        <v>9.6083999999999996</v>
      </c>
      <c r="N275" s="83">
        <v>2</v>
      </c>
      <c r="O275" s="36" t="s">
        <v>3</v>
      </c>
      <c r="P275" s="83">
        <v>19</v>
      </c>
      <c r="Q275" s="62">
        <f>+M275*N275</f>
        <v>19.216799999999999</v>
      </c>
      <c r="R275" s="69">
        <f>+Q275-P275</f>
        <v>0.21679999999999922</v>
      </c>
      <c r="S275" s="1" t="s">
        <v>21</v>
      </c>
      <c r="U275" s="1" t="s">
        <v>28</v>
      </c>
    </row>
    <row r="276" spans="1:22">
      <c r="A276" s="21" t="s">
        <v>54</v>
      </c>
      <c r="B276" s="21" t="s">
        <v>101</v>
      </c>
      <c r="C276" s="22"/>
      <c r="D276" s="1" t="s">
        <v>45</v>
      </c>
      <c r="E276" s="1" t="s">
        <v>41</v>
      </c>
      <c r="F276" s="1" t="s">
        <v>81</v>
      </c>
      <c r="G276" s="1" t="s">
        <v>1</v>
      </c>
      <c r="I276" s="1">
        <v>70</v>
      </c>
      <c r="J276" s="83"/>
      <c r="K276" s="49" t="s">
        <v>129</v>
      </c>
      <c r="L276" s="82">
        <v>0.52300000000000002</v>
      </c>
      <c r="M276" s="49" t="s">
        <v>129</v>
      </c>
      <c r="N276" s="83">
        <v>22</v>
      </c>
      <c r="O276" s="36">
        <v>22</v>
      </c>
      <c r="P276" s="83">
        <v>12</v>
      </c>
      <c r="Q276" s="60">
        <f>ROUND(L276*O276,0)</f>
        <v>12</v>
      </c>
      <c r="R276" s="69">
        <f>+Q276-P276</f>
        <v>0</v>
      </c>
      <c r="S276" s="1" t="s">
        <v>42</v>
      </c>
      <c r="U276" s="1" t="s">
        <v>36</v>
      </c>
    </row>
    <row r="277" spans="1:22">
      <c r="A277" s="21" t="s">
        <v>54</v>
      </c>
      <c r="B277" s="21" t="s">
        <v>101</v>
      </c>
      <c r="C277" s="22"/>
      <c r="D277" s="1" t="s">
        <v>45</v>
      </c>
      <c r="E277" s="1" t="s">
        <v>20</v>
      </c>
      <c r="F277" s="1">
        <v>170</v>
      </c>
      <c r="G277" s="1" t="s">
        <v>1</v>
      </c>
      <c r="H277" s="1">
        <v>9</v>
      </c>
      <c r="I277" s="1">
        <v>800</v>
      </c>
      <c r="J277" s="83">
        <v>70.650000000000006</v>
      </c>
      <c r="K277" s="58">
        <v>1.224E-3</v>
      </c>
      <c r="L277" s="82">
        <v>9.61</v>
      </c>
      <c r="M277" s="66">
        <f t="shared" si="11"/>
        <v>9.6083999999999996</v>
      </c>
      <c r="N277" s="83">
        <v>2</v>
      </c>
      <c r="O277" s="36" t="s">
        <v>3</v>
      </c>
      <c r="P277" s="83">
        <v>19</v>
      </c>
      <c r="Q277" s="62">
        <f>+M277*N277</f>
        <v>19.216799999999999</v>
      </c>
      <c r="R277" s="69">
        <f>+Q277-P277</f>
        <v>0.21679999999999922</v>
      </c>
      <c r="S277" s="1" t="s">
        <v>21</v>
      </c>
      <c r="U277" s="1" t="s">
        <v>28</v>
      </c>
    </row>
    <row r="278" spans="1:22">
      <c r="A278" s="21" t="s">
        <v>54</v>
      </c>
      <c r="B278" s="21" t="s">
        <v>101</v>
      </c>
      <c r="C278" s="22"/>
      <c r="D278" s="1" t="s">
        <v>45</v>
      </c>
      <c r="E278" s="1" t="s">
        <v>41</v>
      </c>
      <c r="F278" s="1" t="s">
        <v>81</v>
      </c>
      <c r="G278" s="1" t="s">
        <v>1</v>
      </c>
      <c r="I278" s="1">
        <v>70</v>
      </c>
      <c r="J278" s="83"/>
      <c r="K278" s="49" t="s">
        <v>129</v>
      </c>
      <c r="L278" s="82">
        <v>0.52300000000000002</v>
      </c>
      <c r="M278" s="49" t="s">
        <v>129</v>
      </c>
      <c r="N278" s="83">
        <v>22</v>
      </c>
      <c r="O278" s="36">
        <v>22</v>
      </c>
      <c r="P278" s="83">
        <v>12</v>
      </c>
      <c r="Q278" s="60">
        <f>ROUND(L278*O278,0)</f>
        <v>12</v>
      </c>
      <c r="R278" s="69">
        <f>+Q278-P278</f>
        <v>0</v>
      </c>
      <c r="S278" s="1" t="s">
        <v>42</v>
      </c>
      <c r="U278" s="1" t="s">
        <v>36</v>
      </c>
    </row>
    <row r="279" spans="1:22">
      <c r="A279" s="23" t="s">
        <v>104</v>
      </c>
      <c r="B279" s="23" t="s">
        <v>101</v>
      </c>
      <c r="C279" s="24"/>
      <c r="D279" s="14" t="s">
        <v>3</v>
      </c>
      <c r="E279" s="14" t="s">
        <v>20</v>
      </c>
      <c r="F279" s="14">
        <v>340</v>
      </c>
      <c r="G279" s="14" t="s">
        <v>1</v>
      </c>
      <c r="H279" s="14">
        <v>9</v>
      </c>
      <c r="I279" s="14">
        <v>400</v>
      </c>
      <c r="J279" s="88">
        <v>70.650000000000006</v>
      </c>
      <c r="K279" s="50">
        <v>8.1899999999999996E-4</v>
      </c>
      <c r="L279" s="87">
        <v>9.61</v>
      </c>
      <c r="M279" s="65">
        <f t="shared" si="11"/>
        <v>6.4291499999999999</v>
      </c>
      <c r="N279" s="88">
        <v>1</v>
      </c>
      <c r="O279" s="35" t="s">
        <v>3</v>
      </c>
      <c r="P279" s="88">
        <v>10</v>
      </c>
      <c r="Q279" s="61">
        <f>+M279*N279</f>
        <v>6.4291499999999999</v>
      </c>
      <c r="R279" s="68">
        <f>+Q279-P279</f>
        <v>-3.5708500000000001</v>
      </c>
      <c r="S279" s="14" t="s">
        <v>27</v>
      </c>
      <c r="T279" s="14"/>
      <c r="U279" s="14" t="s">
        <v>28</v>
      </c>
      <c r="V279" s="55" t="s">
        <v>132</v>
      </c>
    </row>
    <row r="280" spans="1:22">
      <c r="A280" s="25" t="s">
        <v>61</v>
      </c>
      <c r="B280" s="25"/>
      <c r="C280" s="26"/>
      <c r="D280" s="1" t="s">
        <v>3</v>
      </c>
      <c r="E280" s="1" t="s">
        <v>62</v>
      </c>
      <c r="F280" s="1" t="s">
        <v>63</v>
      </c>
      <c r="G280" s="1" t="s">
        <v>1</v>
      </c>
      <c r="I280" s="1">
        <v>3360</v>
      </c>
      <c r="J280" s="83">
        <v>29.2</v>
      </c>
      <c r="K280" s="58">
        <v>1.2515E-2</v>
      </c>
      <c r="L280" s="82">
        <v>98.1</v>
      </c>
      <c r="M280" s="66">
        <f t="shared" si="11"/>
        <v>98.242749999999987</v>
      </c>
      <c r="N280" s="83">
        <v>1</v>
      </c>
      <c r="O280" s="36" t="s">
        <v>3</v>
      </c>
      <c r="P280" s="83">
        <v>98</v>
      </c>
      <c r="Q280" s="62">
        <f>+M280*N280</f>
        <v>98.242749999999987</v>
      </c>
      <c r="R280" s="69">
        <f>+Q280-P280</f>
        <v>0.2427499999999867</v>
      </c>
      <c r="S280" s="1" t="s">
        <v>27</v>
      </c>
    </row>
    <row r="281" spans="1:22">
      <c r="A281" s="25" t="s">
        <v>61</v>
      </c>
      <c r="B281" s="25"/>
      <c r="C281" s="26"/>
      <c r="D281" s="1" t="s">
        <v>3</v>
      </c>
      <c r="E281" s="1" t="s">
        <v>62</v>
      </c>
      <c r="F281" s="1" t="s">
        <v>63</v>
      </c>
      <c r="G281" s="1" t="s">
        <v>1</v>
      </c>
      <c r="I281" s="1">
        <v>3390</v>
      </c>
      <c r="J281" s="83">
        <v>29.2</v>
      </c>
      <c r="K281" s="58">
        <v>1.2616E-2</v>
      </c>
      <c r="L281" s="82">
        <v>99</v>
      </c>
      <c r="M281" s="66">
        <f t="shared" si="11"/>
        <v>99.035600000000002</v>
      </c>
      <c r="N281" s="83">
        <v>1</v>
      </c>
      <c r="O281" s="36" t="s">
        <v>3</v>
      </c>
      <c r="P281" s="83">
        <v>99</v>
      </c>
      <c r="Q281" s="62">
        <f>+M281*N281</f>
        <v>99.035600000000002</v>
      </c>
      <c r="R281" s="69">
        <f>+Q281-P281</f>
        <v>3.5600000000002296E-2</v>
      </c>
      <c r="S281" s="1" t="s">
        <v>27</v>
      </c>
    </row>
    <row r="282" spans="1:22">
      <c r="A282" s="25" t="s">
        <v>61</v>
      </c>
      <c r="B282" s="25"/>
      <c r="C282" s="26"/>
      <c r="D282" s="1" t="s">
        <v>3</v>
      </c>
      <c r="E282" s="1" t="s">
        <v>62</v>
      </c>
      <c r="F282" s="1" t="s">
        <v>64</v>
      </c>
      <c r="G282" s="1" t="s">
        <v>1</v>
      </c>
      <c r="I282" s="1">
        <v>3410</v>
      </c>
      <c r="J282" s="83">
        <v>20.399999999999999</v>
      </c>
      <c r="K282" s="58">
        <v>8.8599999999999998E-3</v>
      </c>
      <c r="L282" s="82">
        <v>69.599999999999994</v>
      </c>
      <c r="M282" s="66">
        <f t="shared" si="11"/>
        <v>69.551000000000002</v>
      </c>
      <c r="N282" s="83">
        <v>1</v>
      </c>
      <c r="O282" s="36" t="s">
        <v>3</v>
      </c>
      <c r="P282" s="83">
        <v>70</v>
      </c>
      <c r="Q282" s="62">
        <f>+M282*N282</f>
        <v>69.551000000000002</v>
      </c>
      <c r="R282" s="69">
        <f>+Q282-P282</f>
        <v>-0.44899999999999807</v>
      </c>
      <c r="S282" s="1" t="s">
        <v>27</v>
      </c>
    </row>
    <row r="283" spans="1:22">
      <c r="A283" s="25" t="s">
        <v>61</v>
      </c>
      <c r="B283" s="25"/>
      <c r="C283" s="26"/>
      <c r="D283" s="1" t="s">
        <v>3</v>
      </c>
      <c r="E283" s="1" t="s">
        <v>62</v>
      </c>
      <c r="F283" s="1" t="s">
        <v>64</v>
      </c>
      <c r="G283" s="1" t="s">
        <v>1</v>
      </c>
      <c r="I283" s="1">
        <v>3410</v>
      </c>
      <c r="J283" s="83">
        <v>20.399999999999999</v>
      </c>
      <c r="K283" s="58">
        <v>8.8540000000000008E-3</v>
      </c>
      <c r="L283" s="82">
        <v>69.599999999999994</v>
      </c>
      <c r="M283" s="66">
        <f t="shared" si="11"/>
        <v>69.503900000000002</v>
      </c>
      <c r="N283" s="83">
        <v>1</v>
      </c>
      <c r="O283" s="36" t="s">
        <v>3</v>
      </c>
      <c r="P283" s="83">
        <v>70</v>
      </c>
      <c r="Q283" s="62">
        <f>+M283*N283</f>
        <v>69.503900000000002</v>
      </c>
      <c r="R283" s="69">
        <f>+Q283-P283</f>
        <v>-0.49609999999999843</v>
      </c>
      <c r="S283" s="1" t="s">
        <v>27</v>
      </c>
    </row>
    <row r="284" spans="1:22">
      <c r="A284" s="25" t="s">
        <v>61</v>
      </c>
      <c r="B284" s="25"/>
      <c r="C284" s="26"/>
      <c r="D284" s="1" t="s">
        <v>3</v>
      </c>
      <c r="E284" s="1" t="s">
        <v>62</v>
      </c>
      <c r="F284" s="1" t="s">
        <v>64</v>
      </c>
      <c r="G284" s="1" t="s">
        <v>1</v>
      </c>
      <c r="I284" s="1">
        <v>3410</v>
      </c>
      <c r="J284" s="83">
        <v>20.399999999999999</v>
      </c>
      <c r="K284" s="58">
        <v>8.8559999999999993E-3</v>
      </c>
      <c r="L284" s="82">
        <v>69.599999999999994</v>
      </c>
      <c r="M284" s="66">
        <f t="shared" si="11"/>
        <v>69.519599999999983</v>
      </c>
      <c r="N284" s="83">
        <v>1</v>
      </c>
      <c r="O284" s="36" t="s">
        <v>3</v>
      </c>
      <c r="P284" s="83">
        <v>70</v>
      </c>
      <c r="Q284" s="62">
        <f>+M284*N284</f>
        <v>69.519599999999983</v>
      </c>
      <c r="R284" s="69">
        <f>+Q284-P284</f>
        <v>-0.48040000000001726</v>
      </c>
      <c r="S284" s="1" t="s">
        <v>27</v>
      </c>
    </row>
    <row r="285" spans="1:22">
      <c r="A285" s="25" t="s">
        <v>61</v>
      </c>
      <c r="B285" s="25"/>
      <c r="C285" s="26"/>
      <c r="D285" s="1" t="s">
        <v>3</v>
      </c>
      <c r="E285" s="1" t="s">
        <v>62</v>
      </c>
      <c r="F285" s="1" t="s">
        <v>64</v>
      </c>
      <c r="G285" s="1" t="s">
        <v>1</v>
      </c>
      <c r="I285" s="1">
        <v>3410</v>
      </c>
      <c r="J285" s="83">
        <v>20.399999999999999</v>
      </c>
      <c r="K285" s="58">
        <v>8.8540000000000008E-3</v>
      </c>
      <c r="L285" s="82">
        <v>69.599999999999994</v>
      </c>
      <c r="M285" s="66">
        <f t="shared" si="11"/>
        <v>69.503900000000002</v>
      </c>
      <c r="N285" s="83">
        <v>1</v>
      </c>
      <c r="O285" s="36" t="s">
        <v>3</v>
      </c>
      <c r="P285" s="83">
        <v>70</v>
      </c>
      <c r="Q285" s="62">
        <f>+M285*N285</f>
        <v>69.503900000000002</v>
      </c>
      <c r="R285" s="69">
        <f>+Q285-P285</f>
        <v>-0.49609999999999843</v>
      </c>
      <c r="S285" s="1" t="s">
        <v>27</v>
      </c>
    </row>
    <row r="286" spans="1:22">
      <c r="A286" s="25" t="s">
        <v>61</v>
      </c>
      <c r="B286" s="25"/>
      <c r="C286" s="26"/>
      <c r="D286" s="1" t="s">
        <v>3</v>
      </c>
      <c r="E286" s="1" t="s">
        <v>62</v>
      </c>
      <c r="F286" s="1" t="s">
        <v>64</v>
      </c>
      <c r="G286" s="1" t="s">
        <v>1</v>
      </c>
      <c r="I286" s="1">
        <v>3410</v>
      </c>
      <c r="J286" s="83">
        <v>20.399999999999999</v>
      </c>
      <c r="K286" s="58">
        <v>8.8509999999999995E-3</v>
      </c>
      <c r="L286" s="82">
        <v>69.599999999999994</v>
      </c>
      <c r="M286" s="66">
        <f t="shared" si="11"/>
        <v>69.480350000000001</v>
      </c>
      <c r="N286" s="83">
        <v>1</v>
      </c>
      <c r="O286" s="36" t="s">
        <v>3</v>
      </c>
      <c r="P286" s="83">
        <v>70</v>
      </c>
      <c r="Q286" s="62">
        <f>+M286*N286</f>
        <v>69.480350000000001</v>
      </c>
      <c r="R286" s="69">
        <f>+Q286-P286</f>
        <v>-0.51964999999999861</v>
      </c>
      <c r="S286" s="1" t="s">
        <v>27</v>
      </c>
    </row>
    <row r="287" spans="1:22">
      <c r="A287" s="25" t="s">
        <v>61</v>
      </c>
      <c r="B287" s="25"/>
      <c r="C287" s="26"/>
      <c r="D287" s="1" t="s">
        <v>3</v>
      </c>
      <c r="E287" s="1" t="s">
        <v>62</v>
      </c>
      <c r="F287" s="1" t="s">
        <v>64</v>
      </c>
      <c r="G287" s="1" t="s">
        <v>1</v>
      </c>
      <c r="I287" s="1">
        <v>3410</v>
      </c>
      <c r="J287" s="83">
        <v>20.399999999999999</v>
      </c>
      <c r="K287" s="58">
        <v>8.8579999999999996E-3</v>
      </c>
      <c r="L287" s="82">
        <v>69.599999999999994</v>
      </c>
      <c r="M287" s="66">
        <f t="shared" si="11"/>
        <v>69.535299999999992</v>
      </c>
      <c r="N287" s="83">
        <v>1</v>
      </c>
      <c r="O287" s="36" t="s">
        <v>3</v>
      </c>
      <c r="P287" s="83">
        <v>70</v>
      </c>
      <c r="Q287" s="62">
        <f>+M287*N287</f>
        <v>69.535299999999992</v>
      </c>
      <c r="R287" s="69">
        <f>+Q287-P287</f>
        <v>-0.46470000000000766</v>
      </c>
      <c r="S287" s="1" t="s">
        <v>27</v>
      </c>
    </row>
    <row r="288" spans="1:22">
      <c r="A288" s="25" t="s">
        <v>61</v>
      </c>
      <c r="B288" s="25"/>
      <c r="C288" s="26"/>
      <c r="D288" s="1" t="s">
        <v>3</v>
      </c>
      <c r="E288" s="1" t="s">
        <v>62</v>
      </c>
      <c r="F288" s="1" t="s">
        <v>64</v>
      </c>
      <c r="G288" s="1" t="s">
        <v>1</v>
      </c>
      <c r="I288" s="1">
        <v>3415</v>
      </c>
      <c r="J288" s="83">
        <v>20.399999999999999</v>
      </c>
      <c r="K288" s="58">
        <v>8.8669999999999999E-3</v>
      </c>
      <c r="L288" s="82">
        <v>69.7</v>
      </c>
      <c r="M288" s="66">
        <f t="shared" si="11"/>
        <v>69.605949999999993</v>
      </c>
      <c r="N288" s="83">
        <v>1</v>
      </c>
      <c r="O288" s="36" t="s">
        <v>3</v>
      </c>
      <c r="P288" s="83">
        <v>70</v>
      </c>
      <c r="Q288" s="62">
        <f>+M288*N288</f>
        <v>69.605949999999993</v>
      </c>
      <c r="R288" s="69">
        <f>+Q288-P288</f>
        <v>-0.39405000000000712</v>
      </c>
      <c r="S288" s="1" t="s">
        <v>27</v>
      </c>
    </row>
    <row r="289" spans="1:21">
      <c r="A289" s="25" t="s">
        <v>61</v>
      </c>
      <c r="B289" s="25"/>
      <c r="C289" s="26"/>
      <c r="D289" s="1" t="s">
        <v>3</v>
      </c>
      <c r="E289" s="1" t="s">
        <v>62</v>
      </c>
      <c r="F289" s="1" t="s">
        <v>64</v>
      </c>
      <c r="G289" s="1" t="s">
        <v>1</v>
      </c>
      <c r="I289" s="1">
        <v>3415</v>
      </c>
      <c r="J289" s="83">
        <v>20.399999999999999</v>
      </c>
      <c r="K289" s="58">
        <v>8.8730000000000007E-3</v>
      </c>
      <c r="L289" s="82">
        <v>69.7</v>
      </c>
      <c r="M289" s="66">
        <f t="shared" si="11"/>
        <v>69.653050000000007</v>
      </c>
      <c r="N289" s="83">
        <v>1</v>
      </c>
      <c r="O289" s="36" t="s">
        <v>3</v>
      </c>
      <c r="P289" s="83">
        <v>70</v>
      </c>
      <c r="Q289" s="62">
        <f>+M289*N289</f>
        <v>69.653050000000007</v>
      </c>
      <c r="R289" s="69">
        <f>+Q289-P289</f>
        <v>-0.34694999999999254</v>
      </c>
      <c r="S289" s="1" t="s">
        <v>27</v>
      </c>
    </row>
    <row r="290" spans="1:21">
      <c r="A290" s="25" t="s">
        <v>61</v>
      </c>
      <c r="B290" s="25"/>
      <c r="C290" s="26"/>
      <c r="D290" s="1" t="s">
        <v>3</v>
      </c>
      <c r="E290" s="1" t="s">
        <v>62</v>
      </c>
      <c r="F290" s="1" t="s">
        <v>63</v>
      </c>
      <c r="G290" s="1" t="s">
        <v>1</v>
      </c>
      <c r="I290" s="1">
        <v>3390</v>
      </c>
      <c r="J290" s="83">
        <v>29.2</v>
      </c>
      <c r="K290" s="58">
        <v>1.2616E-2</v>
      </c>
      <c r="L290" s="82">
        <v>99</v>
      </c>
      <c r="M290" s="66">
        <f t="shared" si="11"/>
        <v>99.035600000000002</v>
      </c>
      <c r="N290" s="83">
        <v>1</v>
      </c>
      <c r="O290" s="36" t="s">
        <v>3</v>
      </c>
      <c r="P290" s="83">
        <v>99</v>
      </c>
      <c r="Q290" s="62">
        <f>+M290*N290</f>
        <v>99.035600000000002</v>
      </c>
      <c r="R290" s="69">
        <f>+Q290-P290</f>
        <v>3.5600000000002296E-2</v>
      </c>
      <c r="S290" s="1" t="s">
        <v>27</v>
      </c>
    </row>
    <row r="291" spans="1:21">
      <c r="A291" s="25" t="s">
        <v>61</v>
      </c>
      <c r="B291" s="25"/>
      <c r="C291" s="26"/>
      <c r="D291" s="1" t="s">
        <v>3</v>
      </c>
      <c r="E291" s="1" t="s">
        <v>62</v>
      </c>
      <c r="F291" s="1" t="s">
        <v>63</v>
      </c>
      <c r="G291" s="1" t="s">
        <v>1</v>
      </c>
      <c r="I291" s="1">
        <v>3355</v>
      </c>
      <c r="J291" s="83">
        <v>29.2</v>
      </c>
      <c r="K291" s="58">
        <v>1.2496E-2</v>
      </c>
      <c r="L291" s="82">
        <v>98</v>
      </c>
      <c r="M291" s="66">
        <f t="shared" si="11"/>
        <v>98.093600000000009</v>
      </c>
      <c r="N291" s="83">
        <v>1</v>
      </c>
      <c r="O291" s="36" t="s">
        <v>3</v>
      </c>
      <c r="P291" s="83">
        <v>98</v>
      </c>
      <c r="Q291" s="62">
        <f>+M291*N291</f>
        <v>98.093600000000009</v>
      </c>
      <c r="R291" s="69">
        <f>+Q291-P291</f>
        <v>9.3600000000009231E-2</v>
      </c>
      <c r="S291" s="1" t="s">
        <v>27</v>
      </c>
    </row>
    <row r="292" spans="1:21">
      <c r="A292" s="25" t="s">
        <v>61</v>
      </c>
      <c r="B292" s="25"/>
      <c r="C292" s="26"/>
      <c r="D292" s="1" t="s">
        <v>53</v>
      </c>
      <c r="E292" s="1" t="s">
        <v>20</v>
      </c>
      <c r="F292" s="1">
        <v>365</v>
      </c>
      <c r="G292" s="1" t="s">
        <v>1</v>
      </c>
      <c r="H292" s="1">
        <v>9</v>
      </c>
      <c r="I292" s="1">
        <v>415</v>
      </c>
      <c r="J292" s="83">
        <v>70.650000000000006</v>
      </c>
      <c r="K292" s="58">
        <v>9.5100000000000002E-4</v>
      </c>
      <c r="L292" s="82">
        <v>7.71</v>
      </c>
      <c r="M292" s="66">
        <f t="shared" si="11"/>
        <v>7.4653499999999999</v>
      </c>
      <c r="N292" s="83">
        <v>1</v>
      </c>
      <c r="O292" s="36" t="s">
        <v>3</v>
      </c>
      <c r="P292" s="83">
        <v>8</v>
      </c>
      <c r="Q292" s="62">
        <f>+M292*N292</f>
        <v>7.4653499999999999</v>
      </c>
      <c r="R292" s="69">
        <f>+Q292-P292</f>
        <v>-0.53465000000000007</v>
      </c>
      <c r="S292" s="1" t="s">
        <v>27</v>
      </c>
      <c r="T292" s="1">
        <v>72</v>
      </c>
    </row>
    <row r="293" spans="1:21">
      <c r="A293" s="25" t="s">
        <v>61</v>
      </c>
      <c r="B293" s="25"/>
      <c r="C293" s="26"/>
      <c r="D293" s="1" t="s">
        <v>3</v>
      </c>
      <c r="E293" s="1" t="s">
        <v>20</v>
      </c>
      <c r="F293" s="1">
        <v>100</v>
      </c>
      <c r="G293" s="1" t="s">
        <v>1</v>
      </c>
      <c r="H293" s="1">
        <v>9</v>
      </c>
      <c r="I293" s="1">
        <v>155</v>
      </c>
      <c r="J293" s="83">
        <v>70.650000000000006</v>
      </c>
      <c r="K293" s="58">
        <v>1.3999999999999999E-4</v>
      </c>
      <c r="L293" s="82">
        <v>1.1000000000000001</v>
      </c>
      <c r="M293" s="66">
        <f t="shared" si="11"/>
        <v>1.099</v>
      </c>
      <c r="N293" s="83">
        <v>2</v>
      </c>
      <c r="O293" s="36" t="s">
        <v>3</v>
      </c>
      <c r="P293" s="83">
        <v>2</v>
      </c>
      <c r="Q293" s="62">
        <f>+M293*N293</f>
        <v>2.198</v>
      </c>
      <c r="R293" s="69">
        <f>+Q293-P293</f>
        <v>0.19799999999999995</v>
      </c>
      <c r="S293" s="1" t="s">
        <v>27</v>
      </c>
    </row>
    <row r="294" spans="1:21">
      <c r="A294" s="25" t="s">
        <v>61</v>
      </c>
      <c r="B294" s="25"/>
      <c r="C294" s="26"/>
      <c r="D294" s="1" t="s">
        <v>53</v>
      </c>
      <c r="E294" s="1" t="s">
        <v>41</v>
      </c>
      <c r="F294" s="1" t="s">
        <v>81</v>
      </c>
      <c r="G294" s="1" t="s">
        <v>1</v>
      </c>
      <c r="I294" s="1">
        <v>55</v>
      </c>
      <c r="J294" s="83"/>
      <c r="K294" s="49" t="s">
        <v>129</v>
      </c>
      <c r="L294" s="82">
        <v>0.47799999999999998</v>
      </c>
      <c r="M294" s="49" t="s">
        <v>129</v>
      </c>
      <c r="N294" s="83">
        <v>8</v>
      </c>
      <c r="O294" s="36">
        <v>8</v>
      </c>
      <c r="P294" s="83">
        <v>4</v>
      </c>
      <c r="Q294" s="60">
        <f>ROUND(L294*O294,0)</f>
        <v>4</v>
      </c>
      <c r="R294" s="69">
        <f>+Q294-P294</f>
        <v>0</v>
      </c>
      <c r="S294" s="1" t="s">
        <v>42</v>
      </c>
      <c r="U294" s="1" t="s">
        <v>36</v>
      </c>
    </row>
    <row r="295" spans="1:21">
      <c r="A295" s="25" t="s">
        <v>61</v>
      </c>
      <c r="B295" s="25"/>
      <c r="C295" s="26"/>
      <c r="D295" s="1" t="s">
        <v>53</v>
      </c>
      <c r="E295" s="1" t="s">
        <v>20</v>
      </c>
      <c r="F295" s="1">
        <v>305</v>
      </c>
      <c r="G295" s="1" t="s">
        <v>1</v>
      </c>
      <c r="H295" s="1">
        <v>9</v>
      </c>
      <c r="I295" s="1">
        <v>600</v>
      </c>
      <c r="J295" s="83">
        <v>70.650000000000006</v>
      </c>
      <c r="K295" s="58">
        <v>1.3860000000000001E-3</v>
      </c>
      <c r="L295" s="82">
        <v>11</v>
      </c>
      <c r="M295" s="66">
        <f t="shared" si="11"/>
        <v>10.880100000000001</v>
      </c>
      <c r="N295" s="83">
        <v>1</v>
      </c>
      <c r="O295" s="36" t="s">
        <v>3</v>
      </c>
      <c r="P295" s="83">
        <v>11</v>
      </c>
      <c r="Q295" s="62">
        <f>+M295*N295</f>
        <v>10.880100000000001</v>
      </c>
      <c r="R295" s="69">
        <f>+Q295-P295</f>
        <v>-0.11989999999999945</v>
      </c>
      <c r="S295" s="1" t="s">
        <v>27</v>
      </c>
      <c r="T295" s="1">
        <v>85</v>
      </c>
    </row>
    <row r="296" spans="1:21">
      <c r="A296" s="25" t="s">
        <v>61</v>
      </c>
      <c r="B296" s="25"/>
      <c r="C296" s="26"/>
      <c r="D296" s="1" t="s">
        <v>53</v>
      </c>
      <c r="E296" s="1" t="s">
        <v>41</v>
      </c>
      <c r="F296" s="1" t="s">
        <v>81</v>
      </c>
      <c r="G296" s="1" t="s">
        <v>1</v>
      </c>
      <c r="I296" s="1">
        <v>55</v>
      </c>
      <c r="J296" s="83"/>
      <c r="K296" s="49" t="s">
        <v>129</v>
      </c>
      <c r="L296" s="82">
        <v>0.47799999999999998</v>
      </c>
      <c r="M296" s="49" t="s">
        <v>129</v>
      </c>
      <c r="N296" s="83">
        <v>8</v>
      </c>
      <c r="O296" s="36">
        <v>8</v>
      </c>
      <c r="P296" s="83">
        <v>4</v>
      </c>
      <c r="Q296" s="60">
        <f>ROUND(L296*O296,0)</f>
        <v>4</v>
      </c>
      <c r="R296" s="69">
        <f>+Q296-P296</f>
        <v>0</v>
      </c>
      <c r="S296" s="1" t="s">
        <v>42</v>
      </c>
      <c r="U296" s="1" t="s">
        <v>36</v>
      </c>
    </row>
    <row r="297" spans="1:21">
      <c r="A297" s="25" t="s">
        <v>61</v>
      </c>
      <c r="B297" s="25"/>
      <c r="C297" s="26"/>
      <c r="D297" s="1" t="s">
        <v>53</v>
      </c>
      <c r="E297" s="1" t="s">
        <v>20</v>
      </c>
      <c r="F297" s="1">
        <v>380</v>
      </c>
      <c r="G297" s="1" t="s">
        <v>1</v>
      </c>
      <c r="H297" s="1">
        <v>9</v>
      </c>
      <c r="I297" s="1">
        <v>720</v>
      </c>
      <c r="J297" s="83">
        <v>70.650000000000006</v>
      </c>
      <c r="K297" s="58">
        <v>2.111E-3</v>
      </c>
      <c r="L297" s="82">
        <v>16.8</v>
      </c>
      <c r="M297" s="66">
        <f t="shared" si="11"/>
        <v>16.571349999999999</v>
      </c>
      <c r="N297" s="83">
        <v>1</v>
      </c>
      <c r="O297" s="36" t="s">
        <v>3</v>
      </c>
      <c r="P297" s="83">
        <v>17</v>
      </c>
      <c r="Q297" s="62">
        <f>+M297*N297</f>
        <v>16.571349999999999</v>
      </c>
      <c r="R297" s="69">
        <f>+Q297-P297</f>
        <v>-0.42865000000000109</v>
      </c>
      <c r="S297" s="1" t="s">
        <v>27</v>
      </c>
      <c r="T297" s="1">
        <v>87</v>
      </c>
    </row>
    <row r="298" spans="1:21">
      <c r="A298" s="25" t="s">
        <v>61</v>
      </c>
      <c r="B298" s="25"/>
      <c r="C298" s="26"/>
      <c r="D298" s="1" t="s">
        <v>53</v>
      </c>
      <c r="E298" s="1" t="s">
        <v>41</v>
      </c>
      <c r="F298" s="1" t="s">
        <v>81</v>
      </c>
      <c r="G298" s="1" t="s">
        <v>1</v>
      </c>
      <c r="I298" s="1">
        <v>55</v>
      </c>
      <c r="J298" s="83"/>
      <c r="K298" s="49" t="s">
        <v>129</v>
      </c>
      <c r="L298" s="82">
        <v>0.47799999999999998</v>
      </c>
      <c r="M298" s="49" t="s">
        <v>129</v>
      </c>
      <c r="N298" s="83">
        <v>10</v>
      </c>
      <c r="O298" s="36">
        <v>10</v>
      </c>
      <c r="P298" s="83">
        <v>5</v>
      </c>
      <c r="Q298" s="60">
        <f>ROUND(L298*O298,0)</f>
        <v>5</v>
      </c>
      <c r="R298" s="69">
        <f>+Q298-P298</f>
        <v>0</v>
      </c>
      <c r="S298" s="1" t="s">
        <v>42</v>
      </c>
      <c r="U298" s="1" t="s">
        <v>36</v>
      </c>
    </row>
    <row r="299" spans="1:21">
      <c r="A299" s="25" t="s">
        <v>61</v>
      </c>
      <c r="B299" s="25"/>
      <c r="C299" s="26"/>
      <c r="D299" s="1" t="s">
        <v>53</v>
      </c>
      <c r="E299" s="1" t="s">
        <v>20</v>
      </c>
      <c r="F299" s="1">
        <v>355</v>
      </c>
      <c r="G299" s="1" t="s">
        <v>1</v>
      </c>
      <c r="H299" s="1">
        <v>9</v>
      </c>
      <c r="I299" s="1">
        <v>710</v>
      </c>
      <c r="J299" s="83">
        <v>70.650000000000006</v>
      </c>
      <c r="K299" s="58">
        <v>2.0400000000000001E-3</v>
      </c>
      <c r="L299" s="82">
        <v>16</v>
      </c>
      <c r="M299" s="66">
        <f t="shared" si="11"/>
        <v>16.013999999999999</v>
      </c>
      <c r="N299" s="83">
        <v>1</v>
      </c>
      <c r="O299" s="36" t="s">
        <v>3</v>
      </c>
      <c r="P299" s="83">
        <v>16</v>
      </c>
      <c r="Q299" s="62">
        <f>+M299*N299</f>
        <v>16.013999999999999</v>
      </c>
      <c r="R299" s="69">
        <f>+Q299-P299</f>
        <v>1.3999999999999346E-2</v>
      </c>
      <c r="S299" s="1" t="s">
        <v>27</v>
      </c>
      <c r="T299" s="1">
        <v>90</v>
      </c>
    </row>
    <row r="300" spans="1:21">
      <c r="A300" s="25" t="s">
        <v>61</v>
      </c>
      <c r="B300" s="25"/>
      <c r="C300" s="26"/>
      <c r="D300" s="1" t="s">
        <v>53</v>
      </c>
      <c r="E300" s="1" t="s">
        <v>41</v>
      </c>
      <c r="F300" s="1" t="s">
        <v>81</v>
      </c>
      <c r="G300" s="1" t="s">
        <v>1</v>
      </c>
      <c r="I300" s="1">
        <v>55</v>
      </c>
      <c r="J300" s="83"/>
      <c r="K300" s="49" t="s">
        <v>129</v>
      </c>
      <c r="L300" s="82">
        <v>0.47799999999999998</v>
      </c>
      <c r="M300" s="49" t="s">
        <v>129</v>
      </c>
      <c r="N300" s="83">
        <v>8</v>
      </c>
      <c r="O300" s="36">
        <v>8</v>
      </c>
      <c r="P300" s="83">
        <v>4</v>
      </c>
      <c r="Q300" s="60">
        <f>ROUND(L300*O300,0)</f>
        <v>4</v>
      </c>
      <c r="R300" s="69">
        <f>+Q300-P300</f>
        <v>0</v>
      </c>
      <c r="S300" s="1" t="s">
        <v>42</v>
      </c>
      <c r="U300" s="1" t="s">
        <v>36</v>
      </c>
    </row>
    <row r="301" spans="1:21">
      <c r="A301" s="25" t="s">
        <v>61</v>
      </c>
      <c r="B301" s="25"/>
      <c r="C301" s="26"/>
      <c r="D301" s="1" t="s">
        <v>53</v>
      </c>
      <c r="E301" s="1" t="s">
        <v>20</v>
      </c>
      <c r="F301" s="1">
        <v>350</v>
      </c>
      <c r="G301" s="1" t="s">
        <v>1</v>
      </c>
      <c r="H301" s="1">
        <v>9</v>
      </c>
      <c r="I301" s="1">
        <v>705</v>
      </c>
      <c r="J301" s="83">
        <v>70.650000000000006</v>
      </c>
      <c r="K301" s="58">
        <v>1.9819999999999998E-3</v>
      </c>
      <c r="L301" s="82">
        <v>15.5</v>
      </c>
      <c r="M301" s="66">
        <f t="shared" si="11"/>
        <v>15.558699999999998</v>
      </c>
      <c r="N301" s="83">
        <v>1</v>
      </c>
      <c r="O301" s="36" t="s">
        <v>3</v>
      </c>
      <c r="P301" s="83">
        <v>16</v>
      </c>
      <c r="Q301" s="62">
        <f>+M301*N301</f>
        <v>15.558699999999998</v>
      </c>
      <c r="R301" s="69">
        <f>+Q301-P301</f>
        <v>-0.4413000000000018</v>
      </c>
      <c r="S301" s="1" t="s">
        <v>27</v>
      </c>
      <c r="T301" s="1">
        <v>89</v>
      </c>
    </row>
    <row r="302" spans="1:21">
      <c r="A302" s="25" t="s">
        <v>61</v>
      </c>
      <c r="B302" s="25"/>
      <c r="C302" s="26"/>
      <c r="D302" s="1" t="s">
        <v>53</v>
      </c>
      <c r="E302" s="1" t="s">
        <v>41</v>
      </c>
      <c r="F302" s="1" t="s">
        <v>81</v>
      </c>
      <c r="G302" s="1" t="s">
        <v>1</v>
      </c>
      <c r="I302" s="1">
        <v>55</v>
      </c>
      <c r="J302" s="83"/>
      <c r="K302" s="49" t="s">
        <v>129</v>
      </c>
      <c r="L302" s="82">
        <v>0.47799999999999998</v>
      </c>
      <c r="M302" s="49" t="s">
        <v>129</v>
      </c>
      <c r="N302" s="83">
        <v>10</v>
      </c>
      <c r="O302" s="36">
        <v>10</v>
      </c>
      <c r="P302" s="83">
        <v>5</v>
      </c>
      <c r="Q302" s="60">
        <f>ROUND(L302*O302,0)</f>
        <v>5</v>
      </c>
      <c r="R302" s="69">
        <f>+Q302-P302</f>
        <v>0</v>
      </c>
      <c r="S302" s="1" t="s">
        <v>42</v>
      </c>
      <c r="U302" s="1" t="s">
        <v>36</v>
      </c>
    </row>
    <row r="303" spans="1:21">
      <c r="A303" s="25" t="s">
        <v>61</v>
      </c>
      <c r="B303" s="25"/>
      <c r="C303" s="26"/>
      <c r="D303" s="1" t="s">
        <v>53</v>
      </c>
      <c r="E303" s="1" t="s">
        <v>20</v>
      </c>
      <c r="F303" s="1">
        <v>355</v>
      </c>
      <c r="G303" s="1" t="s">
        <v>1</v>
      </c>
      <c r="H303" s="1">
        <v>9</v>
      </c>
      <c r="I303" s="1">
        <v>710</v>
      </c>
      <c r="J303" s="83">
        <v>70.650000000000006</v>
      </c>
      <c r="K303" s="58">
        <v>2.0500000000000002E-3</v>
      </c>
      <c r="L303" s="82">
        <v>15.9</v>
      </c>
      <c r="M303" s="66">
        <f t="shared" si="11"/>
        <v>16.092499999999998</v>
      </c>
      <c r="N303" s="83">
        <v>1</v>
      </c>
      <c r="O303" s="36" t="s">
        <v>3</v>
      </c>
      <c r="P303" s="83">
        <v>16</v>
      </c>
      <c r="Q303" s="62">
        <f>+M303*N303</f>
        <v>16.092499999999998</v>
      </c>
      <c r="R303" s="69">
        <f>+Q303-P303</f>
        <v>9.2499999999997584E-2</v>
      </c>
      <c r="S303" s="1" t="s">
        <v>27</v>
      </c>
      <c r="T303" s="1">
        <v>89</v>
      </c>
    </row>
    <row r="304" spans="1:21">
      <c r="A304" s="25" t="s">
        <v>61</v>
      </c>
      <c r="B304" s="25"/>
      <c r="C304" s="26"/>
      <c r="D304" s="1" t="s">
        <v>53</v>
      </c>
      <c r="E304" s="1" t="s">
        <v>41</v>
      </c>
      <c r="F304" s="1" t="s">
        <v>81</v>
      </c>
      <c r="G304" s="1" t="s">
        <v>1</v>
      </c>
      <c r="I304" s="1">
        <v>55</v>
      </c>
      <c r="J304" s="83"/>
      <c r="K304" s="49" t="s">
        <v>129</v>
      </c>
      <c r="L304" s="82">
        <v>0.47799999999999998</v>
      </c>
      <c r="M304" s="49" t="s">
        <v>129</v>
      </c>
      <c r="N304" s="83">
        <v>8</v>
      </c>
      <c r="O304" s="36">
        <v>8</v>
      </c>
      <c r="P304" s="83">
        <v>4</v>
      </c>
      <c r="Q304" s="60">
        <f>ROUND(L304*O304,0)</f>
        <v>4</v>
      </c>
      <c r="R304" s="69">
        <f>+Q304-P304</f>
        <v>0</v>
      </c>
      <c r="S304" s="1" t="s">
        <v>42</v>
      </c>
      <c r="U304" s="1" t="s">
        <v>36</v>
      </c>
    </row>
    <row r="305" spans="1:22">
      <c r="A305" s="25" t="s">
        <v>61</v>
      </c>
      <c r="B305" s="25"/>
      <c r="C305" s="26"/>
      <c r="D305" s="1" t="s">
        <v>53</v>
      </c>
      <c r="E305" s="1" t="s">
        <v>20</v>
      </c>
      <c r="F305" s="1">
        <v>350</v>
      </c>
      <c r="G305" s="1" t="s">
        <v>1</v>
      </c>
      <c r="H305" s="1">
        <v>9</v>
      </c>
      <c r="I305" s="1">
        <v>705</v>
      </c>
      <c r="J305" s="83">
        <v>70.650000000000006</v>
      </c>
      <c r="K305" s="58">
        <v>1.9819999999999998E-3</v>
      </c>
      <c r="L305" s="82">
        <v>15.3</v>
      </c>
      <c r="M305" s="66">
        <f t="shared" si="11"/>
        <v>15.558699999999998</v>
      </c>
      <c r="N305" s="83">
        <v>1</v>
      </c>
      <c r="O305" s="36" t="s">
        <v>3</v>
      </c>
      <c r="P305" s="83">
        <v>15</v>
      </c>
      <c r="Q305" s="62">
        <f>+M305*N305</f>
        <v>15.558699999999998</v>
      </c>
      <c r="R305" s="69">
        <f>+Q305-P305</f>
        <v>0.5586999999999982</v>
      </c>
      <c r="S305" s="1" t="s">
        <v>27</v>
      </c>
      <c r="T305" s="1">
        <v>88</v>
      </c>
    </row>
    <row r="306" spans="1:22">
      <c r="A306" s="25" t="s">
        <v>61</v>
      </c>
      <c r="B306" s="25"/>
      <c r="C306" s="26"/>
      <c r="D306" s="1" t="s">
        <v>53</v>
      </c>
      <c r="E306" s="1" t="s">
        <v>41</v>
      </c>
      <c r="F306" s="1" t="s">
        <v>81</v>
      </c>
      <c r="G306" s="1" t="s">
        <v>1</v>
      </c>
      <c r="I306" s="1">
        <v>55</v>
      </c>
      <c r="J306" s="83"/>
      <c r="K306" s="49" t="s">
        <v>129</v>
      </c>
      <c r="L306" s="82">
        <v>0.47799999999999998</v>
      </c>
      <c r="M306" s="49" t="s">
        <v>129</v>
      </c>
      <c r="N306" s="83">
        <v>10</v>
      </c>
      <c r="O306" s="36">
        <v>10</v>
      </c>
      <c r="P306" s="83">
        <v>5</v>
      </c>
      <c r="Q306" s="60">
        <f>ROUND(L306*O306,0)</f>
        <v>5</v>
      </c>
      <c r="R306" s="69">
        <f>+Q306-P306</f>
        <v>0</v>
      </c>
      <c r="S306" s="1" t="s">
        <v>42</v>
      </c>
      <c r="U306" s="1" t="s">
        <v>36</v>
      </c>
    </row>
    <row r="307" spans="1:22">
      <c r="A307" s="25" t="s">
        <v>61</v>
      </c>
      <c r="B307" s="25"/>
      <c r="C307" s="26"/>
      <c r="D307" s="1" t="s">
        <v>53</v>
      </c>
      <c r="E307" s="1" t="s">
        <v>20</v>
      </c>
      <c r="F307" s="1">
        <v>355</v>
      </c>
      <c r="G307" s="1" t="s">
        <v>1</v>
      </c>
      <c r="H307" s="1">
        <v>9</v>
      </c>
      <c r="I307" s="1">
        <v>710</v>
      </c>
      <c r="J307" s="83">
        <v>70.650000000000006</v>
      </c>
      <c r="K307" s="58">
        <v>2.0500000000000002E-3</v>
      </c>
      <c r="L307" s="82">
        <v>15.9</v>
      </c>
      <c r="M307" s="66">
        <f t="shared" si="11"/>
        <v>16.092499999999998</v>
      </c>
      <c r="N307" s="83">
        <v>1</v>
      </c>
      <c r="O307" s="36" t="s">
        <v>3</v>
      </c>
      <c r="P307" s="83">
        <v>16</v>
      </c>
      <c r="Q307" s="62">
        <f>+M307*N307</f>
        <v>16.092499999999998</v>
      </c>
      <c r="R307" s="69">
        <f>+Q307-P307</f>
        <v>9.2499999999997584E-2</v>
      </c>
      <c r="S307" s="1" t="s">
        <v>27</v>
      </c>
      <c r="T307" s="1">
        <v>89</v>
      </c>
    </row>
    <row r="308" spans="1:22">
      <c r="A308" s="25" t="s">
        <v>61</v>
      </c>
      <c r="B308" s="25"/>
      <c r="C308" s="26"/>
      <c r="D308" s="1" t="s">
        <v>53</v>
      </c>
      <c r="E308" s="1" t="s">
        <v>41</v>
      </c>
      <c r="F308" s="1" t="s">
        <v>81</v>
      </c>
      <c r="G308" s="1" t="s">
        <v>1</v>
      </c>
      <c r="I308" s="1">
        <v>55</v>
      </c>
      <c r="J308" s="83"/>
      <c r="K308" s="49" t="s">
        <v>129</v>
      </c>
      <c r="L308" s="82">
        <v>0.47799999999999998</v>
      </c>
      <c r="M308" s="49" t="s">
        <v>129</v>
      </c>
      <c r="N308" s="83">
        <v>8</v>
      </c>
      <c r="O308" s="36">
        <v>8</v>
      </c>
      <c r="P308" s="83">
        <v>4</v>
      </c>
      <c r="Q308" s="60">
        <f>ROUND(L308*O308,0)</f>
        <v>4</v>
      </c>
      <c r="R308" s="69">
        <f>+Q308-P308</f>
        <v>0</v>
      </c>
      <c r="S308" s="1" t="s">
        <v>42</v>
      </c>
      <c r="U308" s="1" t="s">
        <v>36</v>
      </c>
    </row>
    <row r="309" spans="1:22">
      <c r="A309" s="25" t="s">
        <v>61</v>
      </c>
      <c r="B309" s="25"/>
      <c r="C309" s="26"/>
      <c r="D309" s="1" t="s">
        <v>53</v>
      </c>
      <c r="E309" s="1" t="s">
        <v>20</v>
      </c>
      <c r="F309" s="1">
        <v>350</v>
      </c>
      <c r="G309" s="1" t="s">
        <v>1</v>
      </c>
      <c r="H309" s="1">
        <v>9</v>
      </c>
      <c r="I309" s="1">
        <v>705</v>
      </c>
      <c r="J309" s="83">
        <v>70.650000000000006</v>
      </c>
      <c r="K309" s="58">
        <v>1.9819999999999998E-3</v>
      </c>
      <c r="L309" s="82">
        <v>15.5</v>
      </c>
      <c r="M309" s="66">
        <f t="shared" si="11"/>
        <v>15.558699999999998</v>
      </c>
      <c r="N309" s="83">
        <v>1</v>
      </c>
      <c r="O309" s="36" t="s">
        <v>3</v>
      </c>
      <c r="P309" s="83">
        <v>16</v>
      </c>
      <c r="Q309" s="62">
        <f>+M309*N309</f>
        <v>15.558699999999998</v>
      </c>
      <c r="R309" s="69">
        <f>+Q309-P309</f>
        <v>-0.4413000000000018</v>
      </c>
      <c r="S309" s="1" t="s">
        <v>27</v>
      </c>
      <c r="T309" s="1">
        <v>89</v>
      </c>
    </row>
    <row r="310" spans="1:22">
      <c r="A310" s="25" t="s">
        <v>61</v>
      </c>
      <c r="B310" s="25"/>
      <c r="C310" s="26"/>
      <c r="D310" s="1" t="s">
        <v>53</v>
      </c>
      <c r="E310" s="1" t="s">
        <v>41</v>
      </c>
      <c r="F310" s="1" t="s">
        <v>81</v>
      </c>
      <c r="G310" s="1" t="s">
        <v>1</v>
      </c>
      <c r="I310" s="1">
        <v>55</v>
      </c>
      <c r="J310" s="83"/>
      <c r="K310" s="49" t="s">
        <v>129</v>
      </c>
      <c r="L310" s="82">
        <v>0.47799999999999998</v>
      </c>
      <c r="M310" s="49" t="s">
        <v>129</v>
      </c>
      <c r="N310" s="83">
        <v>10</v>
      </c>
      <c r="O310" s="36">
        <v>10</v>
      </c>
      <c r="P310" s="83">
        <v>5</v>
      </c>
      <c r="Q310" s="60">
        <f>ROUND(L310*O310,0)</f>
        <v>5</v>
      </c>
      <c r="R310" s="69">
        <f>+Q310-P310</f>
        <v>0</v>
      </c>
      <c r="S310" s="1" t="s">
        <v>42</v>
      </c>
      <c r="U310" s="1" t="s">
        <v>36</v>
      </c>
    </row>
    <row r="311" spans="1:22">
      <c r="A311" s="25" t="s">
        <v>61</v>
      </c>
      <c r="B311" s="25"/>
      <c r="C311" s="26"/>
      <c r="D311" s="1" t="s">
        <v>53</v>
      </c>
      <c r="E311" s="1" t="s">
        <v>20</v>
      </c>
      <c r="F311" s="1">
        <v>350</v>
      </c>
      <c r="G311" s="1" t="s">
        <v>1</v>
      </c>
      <c r="H311" s="1">
        <v>9</v>
      </c>
      <c r="I311" s="1">
        <v>705</v>
      </c>
      <c r="J311" s="83">
        <v>70.650000000000006</v>
      </c>
      <c r="K311" s="58">
        <v>2.0500000000000002E-3</v>
      </c>
      <c r="L311" s="82">
        <v>15.5</v>
      </c>
      <c r="M311" s="66">
        <f t="shared" si="11"/>
        <v>16.092499999999998</v>
      </c>
      <c r="N311" s="83">
        <v>1</v>
      </c>
      <c r="O311" s="36" t="s">
        <v>3</v>
      </c>
      <c r="P311" s="83">
        <v>16</v>
      </c>
      <c r="Q311" s="62">
        <f>+M311*N311</f>
        <v>16.092499999999998</v>
      </c>
      <c r="R311" s="69">
        <f>+Q311-P311</f>
        <v>9.2499999999997584E-2</v>
      </c>
      <c r="S311" s="1" t="s">
        <v>27</v>
      </c>
      <c r="T311" s="1">
        <v>89</v>
      </c>
    </row>
    <row r="312" spans="1:22">
      <c r="A312" s="25" t="s">
        <v>61</v>
      </c>
      <c r="B312" s="25"/>
      <c r="C312" s="26"/>
      <c r="D312" s="1" t="s">
        <v>53</v>
      </c>
      <c r="E312" s="1" t="s">
        <v>41</v>
      </c>
      <c r="F312" s="1" t="s">
        <v>81</v>
      </c>
      <c r="G312" s="1" t="s">
        <v>1</v>
      </c>
      <c r="I312" s="1">
        <v>55</v>
      </c>
      <c r="J312" s="83"/>
      <c r="K312" s="49" t="s">
        <v>129</v>
      </c>
      <c r="L312" s="82">
        <v>0.47799999999999998</v>
      </c>
      <c r="M312" s="49" t="s">
        <v>129</v>
      </c>
      <c r="N312" s="83">
        <v>8</v>
      </c>
      <c r="O312" s="36">
        <v>8</v>
      </c>
      <c r="P312" s="83">
        <v>4</v>
      </c>
      <c r="Q312" s="60">
        <f>ROUND(L312*O312,0)</f>
        <v>4</v>
      </c>
      <c r="R312" s="69">
        <f>+Q312-P312</f>
        <v>0</v>
      </c>
      <c r="S312" s="1" t="s">
        <v>42</v>
      </c>
      <c r="U312" s="1" t="s">
        <v>36</v>
      </c>
    </row>
    <row r="313" spans="1:22">
      <c r="A313" s="25" t="s">
        <v>61</v>
      </c>
      <c r="B313" s="25"/>
      <c r="C313" s="26"/>
      <c r="D313" s="1" t="s">
        <v>53</v>
      </c>
      <c r="E313" s="1" t="s">
        <v>20</v>
      </c>
      <c r="F313" s="1">
        <v>380</v>
      </c>
      <c r="G313" s="1" t="s">
        <v>1</v>
      </c>
      <c r="H313" s="1">
        <v>9</v>
      </c>
      <c r="I313" s="1">
        <v>720</v>
      </c>
      <c r="J313" s="83">
        <v>70.650000000000006</v>
      </c>
      <c r="K313" s="58">
        <v>2.111E-3</v>
      </c>
      <c r="L313" s="82">
        <v>16.8</v>
      </c>
      <c r="M313" s="66">
        <f t="shared" si="11"/>
        <v>16.571349999999999</v>
      </c>
      <c r="N313" s="83">
        <v>1</v>
      </c>
      <c r="O313" s="36" t="s">
        <v>3</v>
      </c>
      <c r="P313" s="83">
        <v>17</v>
      </c>
      <c r="Q313" s="62">
        <f>+M313*N313</f>
        <v>16.571349999999999</v>
      </c>
      <c r="R313" s="69">
        <f>+Q313-P313</f>
        <v>-0.42865000000000109</v>
      </c>
      <c r="S313" s="1" t="s">
        <v>27</v>
      </c>
      <c r="T313" s="1">
        <v>87</v>
      </c>
    </row>
    <row r="314" spans="1:22">
      <c r="A314" s="25" t="s">
        <v>61</v>
      </c>
      <c r="B314" s="25"/>
      <c r="C314" s="26"/>
      <c r="D314" s="1" t="s">
        <v>53</v>
      </c>
      <c r="E314" s="1" t="s">
        <v>41</v>
      </c>
      <c r="F314" s="1" t="s">
        <v>81</v>
      </c>
      <c r="G314" s="1" t="s">
        <v>1</v>
      </c>
      <c r="I314" s="1">
        <v>55</v>
      </c>
      <c r="J314" s="83"/>
      <c r="K314" s="49" t="s">
        <v>129</v>
      </c>
      <c r="L314" s="82">
        <v>0.47799999999999998</v>
      </c>
      <c r="M314" s="49" t="s">
        <v>129</v>
      </c>
      <c r="N314" s="83">
        <v>10</v>
      </c>
      <c r="O314" s="36">
        <v>10</v>
      </c>
      <c r="P314" s="83">
        <v>5</v>
      </c>
      <c r="Q314" s="60">
        <f>ROUND(L314*O314,0)</f>
        <v>5</v>
      </c>
      <c r="R314" s="69">
        <f>+Q314-P314</f>
        <v>0</v>
      </c>
      <c r="S314" s="1" t="s">
        <v>42</v>
      </c>
      <c r="U314" s="1" t="s">
        <v>36</v>
      </c>
    </row>
    <row r="315" spans="1:22">
      <c r="A315" s="25" t="s">
        <v>61</v>
      </c>
      <c r="B315" s="25"/>
      <c r="C315" s="26"/>
      <c r="D315" s="1" t="s">
        <v>53</v>
      </c>
      <c r="E315" s="1" t="s">
        <v>20</v>
      </c>
      <c r="F315" s="1">
        <v>305</v>
      </c>
      <c r="G315" s="1" t="s">
        <v>1</v>
      </c>
      <c r="H315" s="1">
        <v>9</v>
      </c>
      <c r="I315" s="1">
        <v>600</v>
      </c>
      <c r="J315" s="83">
        <v>70.650000000000006</v>
      </c>
      <c r="K315" s="58">
        <v>1.3860000000000001E-3</v>
      </c>
      <c r="L315" s="82">
        <v>11.1</v>
      </c>
      <c r="M315" s="66">
        <f t="shared" si="11"/>
        <v>10.880100000000001</v>
      </c>
      <c r="N315" s="83">
        <v>1</v>
      </c>
      <c r="O315" s="36" t="s">
        <v>3</v>
      </c>
      <c r="P315" s="83">
        <v>11</v>
      </c>
      <c r="Q315" s="62">
        <f>+M315*N315</f>
        <v>10.880100000000001</v>
      </c>
      <c r="R315" s="69">
        <f>+Q315-P315</f>
        <v>-0.11989999999999945</v>
      </c>
      <c r="S315" s="1" t="s">
        <v>27</v>
      </c>
      <c r="T315" s="1">
        <v>86</v>
      </c>
    </row>
    <row r="316" spans="1:22">
      <c r="A316" s="25" t="s">
        <v>61</v>
      </c>
      <c r="B316" s="25"/>
      <c r="C316" s="26"/>
      <c r="D316" s="1" t="s">
        <v>53</v>
      </c>
      <c r="E316" s="1" t="s">
        <v>41</v>
      </c>
      <c r="F316" s="1" t="s">
        <v>81</v>
      </c>
      <c r="G316" s="1" t="s">
        <v>1</v>
      </c>
      <c r="I316" s="1">
        <v>55</v>
      </c>
      <c r="J316" s="83"/>
      <c r="K316" s="49" t="s">
        <v>129</v>
      </c>
      <c r="L316" s="82">
        <v>0.47799999999999998</v>
      </c>
      <c r="M316" s="49" t="s">
        <v>129</v>
      </c>
      <c r="N316" s="83">
        <v>8</v>
      </c>
      <c r="O316" s="36">
        <v>8</v>
      </c>
      <c r="P316" s="83">
        <v>4</v>
      </c>
      <c r="Q316" s="60">
        <f>ROUND(L316*O316,0)</f>
        <v>4</v>
      </c>
      <c r="R316" s="69">
        <f>+Q316-P316</f>
        <v>0</v>
      </c>
      <c r="S316" s="1" t="s">
        <v>42</v>
      </c>
      <c r="U316" s="1" t="s">
        <v>36</v>
      </c>
    </row>
    <row r="317" spans="1:22">
      <c r="A317" s="25" t="s">
        <v>61</v>
      </c>
      <c r="B317" s="25"/>
      <c r="C317" s="26"/>
      <c r="D317" s="1" t="s">
        <v>53</v>
      </c>
      <c r="E317" s="1" t="s">
        <v>20</v>
      </c>
      <c r="F317" s="1">
        <v>370</v>
      </c>
      <c r="G317" s="1" t="s">
        <v>1</v>
      </c>
      <c r="H317" s="1">
        <v>9</v>
      </c>
      <c r="I317" s="1">
        <v>415</v>
      </c>
      <c r="J317" s="83">
        <v>70.650000000000006</v>
      </c>
      <c r="K317" s="58">
        <v>9.6599999999999995E-4</v>
      </c>
      <c r="L317" s="82">
        <v>7.81</v>
      </c>
      <c r="M317" s="66">
        <f t="shared" si="11"/>
        <v>7.5830999999999991</v>
      </c>
      <c r="N317" s="83">
        <v>1</v>
      </c>
      <c r="O317" s="36" t="s">
        <v>3</v>
      </c>
      <c r="P317" s="83">
        <v>8</v>
      </c>
      <c r="Q317" s="62">
        <f>+M317*N317</f>
        <v>7.5830999999999991</v>
      </c>
      <c r="R317" s="69">
        <f>+Q317-P317</f>
        <v>-0.41690000000000094</v>
      </c>
      <c r="S317" s="1" t="s">
        <v>27</v>
      </c>
      <c r="T317" s="1">
        <v>72</v>
      </c>
    </row>
    <row r="318" spans="1:22">
      <c r="A318" s="25" t="s">
        <v>61</v>
      </c>
      <c r="B318" s="25"/>
      <c r="C318" s="26"/>
      <c r="D318" s="90" t="s">
        <v>53</v>
      </c>
      <c r="E318" s="91" t="s">
        <v>20</v>
      </c>
      <c r="F318" s="91">
        <v>100</v>
      </c>
      <c r="G318" s="91" t="s">
        <v>1</v>
      </c>
      <c r="H318" s="91">
        <v>9</v>
      </c>
      <c r="I318" s="91">
        <v>155</v>
      </c>
      <c r="J318" s="92">
        <v>70.650000000000006</v>
      </c>
      <c r="K318" s="49">
        <v>1.3999999999999999E-4</v>
      </c>
      <c r="L318" s="93">
        <v>1.1000000000000001</v>
      </c>
      <c r="M318" s="64">
        <f t="shared" si="11"/>
        <v>1.099</v>
      </c>
      <c r="N318" s="92">
        <v>2</v>
      </c>
      <c r="O318" s="34" t="s">
        <v>3</v>
      </c>
      <c r="P318" s="92">
        <v>2</v>
      </c>
      <c r="Q318" s="60">
        <f>+M318*N318</f>
        <v>2.198</v>
      </c>
      <c r="R318" s="40">
        <f>+Q318-P318</f>
        <v>0.19799999999999995</v>
      </c>
      <c r="S318" s="91" t="s">
        <v>27</v>
      </c>
      <c r="T318" s="91"/>
      <c r="U318" s="91"/>
      <c r="V318" s="94"/>
    </row>
    <row r="319" spans="1:22">
      <c r="A319" s="27" t="s">
        <v>105</v>
      </c>
      <c r="B319" s="27"/>
      <c r="C319" s="28"/>
      <c r="D319" s="95" t="s">
        <v>53</v>
      </c>
      <c r="E319" s="14" t="s">
        <v>41</v>
      </c>
      <c r="F319" s="14" t="s">
        <v>81</v>
      </c>
      <c r="G319" s="14" t="s">
        <v>1</v>
      </c>
      <c r="H319" s="14"/>
      <c r="I319" s="14">
        <v>55</v>
      </c>
      <c r="J319" s="88"/>
      <c r="K319" s="50" t="s">
        <v>129</v>
      </c>
      <c r="L319" s="87">
        <v>0.47799999999999998</v>
      </c>
      <c r="M319" s="50" t="s">
        <v>129</v>
      </c>
      <c r="N319" s="88">
        <v>8</v>
      </c>
      <c r="O319" s="35">
        <v>8</v>
      </c>
      <c r="P319" s="88">
        <v>4</v>
      </c>
      <c r="Q319" s="61">
        <f>ROUND(L319*O319,0)</f>
        <v>4</v>
      </c>
      <c r="R319" s="68">
        <f>+Q319-P319</f>
        <v>0</v>
      </c>
      <c r="S319" s="14" t="s">
        <v>42</v>
      </c>
      <c r="T319" s="14"/>
      <c r="U319" s="14" t="s">
        <v>36</v>
      </c>
      <c r="V319" s="55"/>
    </row>
    <row r="320" spans="1:22">
      <c r="A320" s="29" t="s">
        <v>65</v>
      </c>
      <c r="B320" s="29"/>
      <c r="C320" s="30"/>
      <c r="D320" s="1" t="s">
        <v>3</v>
      </c>
      <c r="E320" s="1" t="s">
        <v>62</v>
      </c>
      <c r="F320" s="1" t="s">
        <v>63</v>
      </c>
      <c r="G320" s="1" t="s">
        <v>1</v>
      </c>
      <c r="I320" s="1">
        <v>3360</v>
      </c>
      <c r="J320" s="83">
        <v>29.2</v>
      </c>
      <c r="K320" s="58">
        <v>1.2501999999999999E-2</v>
      </c>
      <c r="L320" s="82">
        <v>98.1</v>
      </c>
      <c r="M320" s="66">
        <f t="shared" si="11"/>
        <v>98.140699999999981</v>
      </c>
      <c r="N320" s="83">
        <v>1</v>
      </c>
      <c r="O320" s="36" t="s">
        <v>3</v>
      </c>
      <c r="P320" s="83">
        <v>98</v>
      </c>
      <c r="Q320" s="62">
        <f>+M320*N320</f>
        <v>98.140699999999981</v>
      </c>
      <c r="R320" s="69">
        <f>+Q320-P320</f>
        <v>0.14069999999998117</v>
      </c>
      <c r="S320" s="1" t="s">
        <v>27</v>
      </c>
    </row>
    <row r="321" spans="1:21">
      <c r="A321" s="29" t="s">
        <v>65</v>
      </c>
      <c r="B321" s="29"/>
      <c r="C321" s="30"/>
      <c r="D321" s="1" t="s">
        <v>3</v>
      </c>
      <c r="E321" s="1" t="s">
        <v>62</v>
      </c>
      <c r="F321" s="1" t="s">
        <v>63</v>
      </c>
      <c r="G321" s="1" t="s">
        <v>1</v>
      </c>
      <c r="I321" s="1">
        <v>3390</v>
      </c>
      <c r="J321" s="83">
        <v>29.2</v>
      </c>
      <c r="K321" s="58">
        <v>1.2614E-2</v>
      </c>
      <c r="L321" s="82">
        <v>99</v>
      </c>
      <c r="M321" s="66">
        <f t="shared" si="11"/>
        <v>99.019899999999993</v>
      </c>
      <c r="N321" s="83">
        <v>1</v>
      </c>
      <c r="O321" s="36" t="s">
        <v>3</v>
      </c>
      <c r="P321" s="83">
        <v>99</v>
      </c>
      <c r="Q321" s="62">
        <f>+M321*N321</f>
        <v>99.019899999999993</v>
      </c>
      <c r="R321" s="69">
        <f>+Q321-P321</f>
        <v>1.9899999999992701E-2</v>
      </c>
      <c r="S321" s="1" t="s">
        <v>27</v>
      </c>
    </row>
    <row r="322" spans="1:21">
      <c r="A322" s="29" t="s">
        <v>65</v>
      </c>
      <c r="B322" s="29"/>
      <c r="C322" s="30"/>
      <c r="D322" s="1" t="s">
        <v>3</v>
      </c>
      <c r="E322" s="1" t="s">
        <v>62</v>
      </c>
      <c r="F322" s="1" t="s">
        <v>64</v>
      </c>
      <c r="G322" s="1" t="s">
        <v>1</v>
      </c>
      <c r="I322" s="1">
        <v>3585</v>
      </c>
      <c r="J322" s="83">
        <v>20.399999999999999</v>
      </c>
      <c r="K322" s="58">
        <v>9.3100000000000006E-3</v>
      </c>
      <c r="L322" s="82">
        <v>73.099999999999994</v>
      </c>
      <c r="M322" s="66">
        <f t="shared" si="11"/>
        <v>73.083500000000001</v>
      </c>
      <c r="N322" s="83">
        <v>1</v>
      </c>
      <c r="O322" s="36" t="s">
        <v>3</v>
      </c>
      <c r="P322" s="83">
        <v>73</v>
      </c>
      <c r="Q322" s="62">
        <f>+M322*N322</f>
        <v>73.083500000000001</v>
      </c>
      <c r="R322" s="69">
        <f>+Q322-P322</f>
        <v>8.3500000000000796E-2</v>
      </c>
      <c r="S322" s="1" t="s">
        <v>27</v>
      </c>
    </row>
    <row r="323" spans="1:21">
      <c r="A323" s="29" t="s">
        <v>65</v>
      </c>
      <c r="B323" s="29"/>
      <c r="C323" s="30"/>
      <c r="D323" s="1" t="s">
        <v>3</v>
      </c>
      <c r="E323" s="1" t="s">
        <v>62</v>
      </c>
      <c r="F323" s="1" t="s">
        <v>64</v>
      </c>
      <c r="G323" s="1" t="s">
        <v>1</v>
      </c>
      <c r="I323" s="1">
        <v>3505</v>
      </c>
      <c r="J323" s="83">
        <v>20.399999999999999</v>
      </c>
      <c r="K323" s="58">
        <v>9.1020000000000007E-3</v>
      </c>
      <c r="L323" s="82">
        <v>71.5</v>
      </c>
      <c r="M323" s="66">
        <f t="shared" si="11"/>
        <v>71.450700000000012</v>
      </c>
      <c r="N323" s="83">
        <v>1</v>
      </c>
      <c r="O323" s="36" t="s">
        <v>3</v>
      </c>
      <c r="P323" s="83">
        <v>72</v>
      </c>
      <c r="Q323" s="62">
        <f>+M323*N323</f>
        <v>71.450700000000012</v>
      </c>
      <c r="R323" s="69">
        <f>+Q323-P323</f>
        <v>-0.54929999999998813</v>
      </c>
      <c r="S323" s="1" t="s">
        <v>27</v>
      </c>
    </row>
    <row r="324" spans="1:21">
      <c r="A324" s="29" t="s">
        <v>65</v>
      </c>
      <c r="B324" s="29"/>
      <c r="C324" s="30"/>
      <c r="D324" s="1" t="s">
        <v>3</v>
      </c>
      <c r="E324" s="1" t="s">
        <v>62</v>
      </c>
      <c r="F324" s="1" t="s">
        <v>64</v>
      </c>
      <c r="G324" s="1" t="s">
        <v>1</v>
      </c>
      <c r="I324" s="1">
        <v>3585</v>
      </c>
      <c r="J324" s="83">
        <v>20.399999999999999</v>
      </c>
      <c r="K324" s="58">
        <v>9.3100000000000006E-3</v>
      </c>
      <c r="L324" s="82">
        <v>73.099999999999994</v>
      </c>
      <c r="M324" s="66">
        <f t="shared" si="11"/>
        <v>73.083500000000001</v>
      </c>
      <c r="N324" s="83">
        <v>1</v>
      </c>
      <c r="O324" s="36" t="s">
        <v>3</v>
      </c>
      <c r="P324" s="83">
        <v>73</v>
      </c>
      <c r="Q324" s="62">
        <f>+M324*N324</f>
        <v>73.083500000000001</v>
      </c>
      <c r="R324" s="69">
        <f>+Q324-P324</f>
        <v>8.3500000000000796E-2</v>
      </c>
      <c r="S324" s="1" t="s">
        <v>27</v>
      </c>
    </row>
    <row r="325" spans="1:21">
      <c r="A325" s="29" t="s">
        <v>65</v>
      </c>
      <c r="B325" s="29"/>
      <c r="C325" s="30"/>
      <c r="D325" s="1" t="s">
        <v>3</v>
      </c>
      <c r="E325" s="1" t="s">
        <v>62</v>
      </c>
      <c r="F325" s="1" t="s">
        <v>64</v>
      </c>
      <c r="G325" s="1" t="s">
        <v>1</v>
      </c>
      <c r="I325" s="1">
        <v>3505</v>
      </c>
      <c r="J325" s="83">
        <v>20.399999999999999</v>
      </c>
      <c r="K325" s="58">
        <v>9.1020000000000007E-3</v>
      </c>
      <c r="L325" s="82">
        <v>71.5</v>
      </c>
      <c r="M325" s="66">
        <f t="shared" si="11"/>
        <v>71.450700000000012</v>
      </c>
      <c r="N325" s="83">
        <v>1</v>
      </c>
      <c r="O325" s="36" t="s">
        <v>3</v>
      </c>
      <c r="P325" s="83">
        <v>72</v>
      </c>
      <c r="Q325" s="62">
        <f>+M325*N325</f>
        <v>71.450700000000012</v>
      </c>
      <c r="R325" s="69">
        <f>+Q325-P325</f>
        <v>-0.54929999999998813</v>
      </c>
      <c r="S325" s="1" t="s">
        <v>27</v>
      </c>
    </row>
    <row r="326" spans="1:21">
      <c r="A326" s="29" t="s">
        <v>65</v>
      </c>
      <c r="B326" s="29"/>
      <c r="C326" s="30"/>
      <c r="D326" s="1" t="s">
        <v>3</v>
      </c>
      <c r="E326" s="1" t="s">
        <v>62</v>
      </c>
      <c r="F326" s="1" t="s">
        <v>64</v>
      </c>
      <c r="G326" s="1" t="s">
        <v>1</v>
      </c>
      <c r="I326" s="1">
        <v>3585</v>
      </c>
      <c r="J326" s="83">
        <v>20.399999999999999</v>
      </c>
      <c r="K326" s="58">
        <v>9.3100000000000006E-3</v>
      </c>
      <c r="L326" s="82">
        <v>73.099999999999994</v>
      </c>
      <c r="M326" s="66">
        <f t="shared" si="11"/>
        <v>73.083500000000001</v>
      </c>
      <c r="N326" s="83">
        <v>1</v>
      </c>
      <c r="O326" s="36" t="s">
        <v>3</v>
      </c>
      <c r="P326" s="83">
        <v>73</v>
      </c>
      <c r="Q326" s="62">
        <f>+M326*N326</f>
        <v>73.083500000000001</v>
      </c>
      <c r="R326" s="69">
        <f>+Q326-P326</f>
        <v>8.3500000000000796E-2</v>
      </c>
      <c r="S326" s="1" t="s">
        <v>27</v>
      </c>
    </row>
    <row r="327" spans="1:21">
      <c r="A327" s="29" t="s">
        <v>65</v>
      </c>
      <c r="B327" s="29"/>
      <c r="C327" s="30"/>
      <c r="D327" s="1" t="s">
        <v>3</v>
      </c>
      <c r="E327" s="1" t="s">
        <v>62</v>
      </c>
      <c r="F327" s="1" t="s">
        <v>64</v>
      </c>
      <c r="G327" s="1" t="s">
        <v>1</v>
      </c>
      <c r="I327" s="1">
        <v>3585</v>
      </c>
      <c r="J327" s="83">
        <v>20.399999999999999</v>
      </c>
      <c r="K327" s="58">
        <v>9.3100000000000006E-3</v>
      </c>
      <c r="L327" s="82">
        <v>73.099999999999994</v>
      </c>
      <c r="M327" s="66">
        <f t="shared" si="11"/>
        <v>73.083500000000001</v>
      </c>
      <c r="N327" s="83">
        <v>1</v>
      </c>
      <c r="O327" s="36" t="s">
        <v>3</v>
      </c>
      <c r="P327" s="83">
        <v>73</v>
      </c>
      <c r="Q327" s="62">
        <f>+M327*N327</f>
        <v>73.083500000000001</v>
      </c>
      <c r="R327" s="69">
        <f>+Q327-P327</f>
        <v>8.3500000000000796E-2</v>
      </c>
      <c r="S327" s="1" t="s">
        <v>27</v>
      </c>
    </row>
    <row r="328" spans="1:21">
      <c r="A328" s="29" t="s">
        <v>65</v>
      </c>
      <c r="B328" s="29"/>
      <c r="C328" s="30"/>
      <c r="D328" s="1" t="s">
        <v>3</v>
      </c>
      <c r="E328" s="1" t="s">
        <v>62</v>
      </c>
      <c r="F328" s="1" t="s">
        <v>64</v>
      </c>
      <c r="G328" s="1" t="s">
        <v>1</v>
      </c>
      <c r="I328" s="1">
        <v>3505</v>
      </c>
      <c r="J328" s="83">
        <v>20.399999999999999</v>
      </c>
      <c r="K328" s="58">
        <v>9.1020000000000007E-3</v>
      </c>
      <c r="L328" s="82">
        <v>71.5</v>
      </c>
      <c r="M328" s="66">
        <f t="shared" ref="M328:M357" si="12">+K328*$M$4*1000</f>
        <v>71.450700000000012</v>
      </c>
      <c r="N328" s="83">
        <v>1</v>
      </c>
      <c r="O328" s="36" t="s">
        <v>3</v>
      </c>
      <c r="P328" s="83">
        <v>72</v>
      </c>
      <c r="Q328" s="62">
        <f>+M328*N328</f>
        <v>71.450700000000012</v>
      </c>
      <c r="R328" s="69">
        <f>+Q328-P328</f>
        <v>-0.54929999999998813</v>
      </c>
      <c r="S328" s="1" t="s">
        <v>27</v>
      </c>
    </row>
    <row r="329" spans="1:21">
      <c r="A329" s="29" t="s">
        <v>65</v>
      </c>
      <c r="B329" s="29"/>
      <c r="C329" s="30"/>
      <c r="D329" s="1" t="s">
        <v>3</v>
      </c>
      <c r="E329" s="1" t="s">
        <v>62</v>
      </c>
      <c r="F329" s="1" t="s">
        <v>64</v>
      </c>
      <c r="G329" s="1" t="s">
        <v>1</v>
      </c>
      <c r="I329" s="1">
        <v>3585</v>
      </c>
      <c r="J329" s="83">
        <v>20.399999999999999</v>
      </c>
      <c r="K329" s="58">
        <v>9.3100000000000006E-3</v>
      </c>
      <c r="L329" s="82">
        <v>73.099999999999994</v>
      </c>
      <c r="M329" s="66">
        <f t="shared" si="12"/>
        <v>73.083500000000001</v>
      </c>
      <c r="N329" s="83">
        <v>1</v>
      </c>
      <c r="O329" s="36" t="s">
        <v>3</v>
      </c>
      <c r="P329" s="83">
        <v>73</v>
      </c>
      <c r="Q329" s="62">
        <f>+M329*N329</f>
        <v>73.083500000000001</v>
      </c>
      <c r="R329" s="69">
        <f>+Q329-P329</f>
        <v>8.3500000000000796E-2</v>
      </c>
      <c r="S329" s="1" t="s">
        <v>27</v>
      </c>
    </row>
    <row r="330" spans="1:21">
      <c r="A330" s="29" t="s">
        <v>65</v>
      </c>
      <c r="B330" s="29"/>
      <c r="C330" s="30"/>
      <c r="D330" s="1" t="s">
        <v>3</v>
      </c>
      <c r="E330" s="1" t="s">
        <v>62</v>
      </c>
      <c r="F330" s="1" t="s">
        <v>63</v>
      </c>
      <c r="G330" s="1" t="s">
        <v>1</v>
      </c>
      <c r="I330" s="1">
        <v>3390</v>
      </c>
      <c r="J330" s="83">
        <v>29.2</v>
      </c>
      <c r="K330" s="58">
        <v>1.2614E-2</v>
      </c>
      <c r="L330" s="82">
        <v>99</v>
      </c>
      <c r="M330" s="66">
        <f t="shared" si="12"/>
        <v>99.019899999999993</v>
      </c>
      <c r="N330" s="83">
        <v>1</v>
      </c>
      <c r="O330" s="36" t="s">
        <v>3</v>
      </c>
      <c r="P330" s="83">
        <v>99</v>
      </c>
      <c r="Q330" s="62">
        <f>+M330*N330</f>
        <v>99.019899999999993</v>
      </c>
      <c r="R330" s="69">
        <f>+Q330-P330</f>
        <v>1.9899999999992701E-2</v>
      </c>
      <c r="S330" s="1" t="s">
        <v>27</v>
      </c>
    </row>
    <row r="331" spans="1:21">
      <c r="A331" s="29" t="s">
        <v>65</v>
      </c>
      <c r="B331" s="29"/>
      <c r="C331" s="30"/>
      <c r="D331" s="1" t="s">
        <v>3</v>
      </c>
      <c r="E331" s="1" t="s">
        <v>62</v>
      </c>
      <c r="F331" s="1" t="s">
        <v>63</v>
      </c>
      <c r="G331" s="1" t="s">
        <v>1</v>
      </c>
      <c r="I331" s="1">
        <v>3355</v>
      </c>
      <c r="J331" s="83">
        <v>29.2</v>
      </c>
      <c r="K331" s="58">
        <v>1.2482999999999999E-2</v>
      </c>
      <c r="L331" s="82">
        <v>98</v>
      </c>
      <c r="M331" s="66">
        <f t="shared" si="12"/>
        <v>97.991550000000004</v>
      </c>
      <c r="N331" s="83">
        <v>1</v>
      </c>
      <c r="O331" s="36" t="s">
        <v>3</v>
      </c>
      <c r="P331" s="83">
        <v>98</v>
      </c>
      <c r="Q331" s="62">
        <f>+M331*N331</f>
        <v>97.991550000000004</v>
      </c>
      <c r="R331" s="69">
        <f>+Q331-P331</f>
        <v>-8.4499999999962938E-3</v>
      </c>
      <c r="S331" s="1" t="s">
        <v>27</v>
      </c>
    </row>
    <row r="332" spans="1:21">
      <c r="A332" s="29" t="s">
        <v>65</v>
      </c>
      <c r="B332" s="29"/>
      <c r="C332" s="30"/>
      <c r="D332" s="1" t="s">
        <v>53</v>
      </c>
      <c r="E332" s="1" t="s">
        <v>20</v>
      </c>
      <c r="F332" s="1">
        <v>405</v>
      </c>
      <c r="G332" s="1" t="s">
        <v>1</v>
      </c>
      <c r="H332" s="1">
        <v>9</v>
      </c>
      <c r="I332" s="1">
        <v>590</v>
      </c>
      <c r="J332" s="83">
        <v>70.650000000000006</v>
      </c>
      <c r="K332" s="58">
        <v>1.6310000000000001E-3</v>
      </c>
      <c r="L332" s="82">
        <v>13.8</v>
      </c>
      <c r="M332" s="66">
        <f t="shared" si="12"/>
        <v>12.80335</v>
      </c>
      <c r="N332" s="83">
        <v>1</v>
      </c>
      <c r="O332" s="36" t="s">
        <v>3</v>
      </c>
      <c r="P332" s="83">
        <v>14</v>
      </c>
      <c r="Q332" s="62">
        <f>+M332*N332</f>
        <v>12.80335</v>
      </c>
      <c r="R332" s="69">
        <f>+Q332-P332</f>
        <v>-1.19665</v>
      </c>
      <c r="S332" s="1" t="s">
        <v>27</v>
      </c>
      <c r="T332" s="1">
        <v>82</v>
      </c>
    </row>
    <row r="333" spans="1:21">
      <c r="A333" s="29" t="s">
        <v>65</v>
      </c>
      <c r="B333" s="29"/>
      <c r="C333" s="30"/>
      <c r="D333" s="1" t="s">
        <v>53</v>
      </c>
      <c r="E333" s="1" t="s">
        <v>41</v>
      </c>
      <c r="F333" s="1" t="s">
        <v>81</v>
      </c>
      <c r="G333" s="1" t="s">
        <v>1</v>
      </c>
      <c r="I333" s="1">
        <v>55</v>
      </c>
      <c r="J333" s="83"/>
      <c r="K333" s="49" t="s">
        <v>129</v>
      </c>
      <c r="L333" s="82">
        <v>0.47799999999999998</v>
      </c>
      <c r="M333" s="49" t="s">
        <v>129</v>
      </c>
      <c r="N333" s="83">
        <v>4</v>
      </c>
      <c r="O333" s="36">
        <v>4</v>
      </c>
      <c r="P333" s="83">
        <v>2</v>
      </c>
      <c r="Q333" s="60">
        <f t="shared" ref="Q333:Q334" si="13">ROUND(L333*O333,0)</f>
        <v>2</v>
      </c>
      <c r="R333" s="69">
        <f>+Q333-P333</f>
        <v>0</v>
      </c>
      <c r="S333" s="1" t="s">
        <v>42</v>
      </c>
      <c r="U333" s="1" t="s">
        <v>36</v>
      </c>
    </row>
    <row r="334" spans="1:21">
      <c r="A334" s="29" t="s">
        <v>65</v>
      </c>
      <c r="B334" s="29"/>
      <c r="C334" s="30"/>
      <c r="D334" s="1" t="s">
        <v>53</v>
      </c>
      <c r="E334" s="1" t="s">
        <v>41</v>
      </c>
      <c r="F334" s="1" t="s">
        <v>81</v>
      </c>
      <c r="G334" s="1" t="s">
        <v>1</v>
      </c>
      <c r="I334" s="1">
        <v>65</v>
      </c>
      <c r="J334" s="83"/>
      <c r="K334" s="49" t="s">
        <v>129</v>
      </c>
      <c r="L334" s="82">
        <v>0.50800000000000001</v>
      </c>
      <c r="M334" s="49" t="s">
        <v>129</v>
      </c>
      <c r="N334" s="83">
        <v>4</v>
      </c>
      <c r="O334" s="36">
        <v>4</v>
      </c>
      <c r="P334" s="83">
        <v>2</v>
      </c>
      <c r="Q334" s="60">
        <f t="shared" si="13"/>
        <v>2</v>
      </c>
      <c r="R334" s="69">
        <f>+Q334-P334</f>
        <v>0</v>
      </c>
      <c r="S334" s="1" t="s">
        <v>42</v>
      </c>
      <c r="U334" s="1" t="s">
        <v>36</v>
      </c>
    </row>
    <row r="335" spans="1:21">
      <c r="A335" s="29" t="s">
        <v>65</v>
      </c>
      <c r="B335" s="29"/>
      <c r="C335" s="30"/>
      <c r="D335" s="1" t="s">
        <v>53</v>
      </c>
      <c r="E335" s="1" t="s">
        <v>20</v>
      </c>
      <c r="F335" s="1">
        <v>305</v>
      </c>
      <c r="G335" s="1" t="s">
        <v>1</v>
      </c>
      <c r="H335" s="1">
        <v>9</v>
      </c>
      <c r="I335" s="1">
        <v>600</v>
      </c>
      <c r="J335" s="83">
        <v>70.650000000000006</v>
      </c>
      <c r="K335" s="58">
        <v>1.3860000000000001E-3</v>
      </c>
      <c r="L335" s="82">
        <v>11</v>
      </c>
      <c r="M335" s="66">
        <f t="shared" si="12"/>
        <v>10.880100000000001</v>
      </c>
      <c r="N335" s="83">
        <v>1</v>
      </c>
      <c r="O335" s="36" t="s">
        <v>3</v>
      </c>
      <c r="P335" s="83">
        <v>11</v>
      </c>
      <c r="Q335" s="62">
        <f>+M335*N335</f>
        <v>10.880100000000001</v>
      </c>
      <c r="R335" s="69">
        <f>+Q335-P335</f>
        <v>-0.11989999999999945</v>
      </c>
      <c r="S335" s="1" t="s">
        <v>27</v>
      </c>
      <c r="T335" s="1">
        <v>85</v>
      </c>
    </row>
    <row r="336" spans="1:21">
      <c r="A336" s="29" t="s">
        <v>65</v>
      </c>
      <c r="B336" s="29"/>
      <c r="C336" s="30"/>
      <c r="D336" s="1" t="s">
        <v>53</v>
      </c>
      <c r="E336" s="1" t="s">
        <v>41</v>
      </c>
      <c r="F336" s="1" t="s">
        <v>81</v>
      </c>
      <c r="G336" s="1" t="s">
        <v>1</v>
      </c>
      <c r="I336" s="1">
        <v>55</v>
      </c>
      <c r="J336" s="83"/>
      <c r="K336" s="49" t="s">
        <v>129</v>
      </c>
      <c r="L336" s="82">
        <v>0.47799999999999998</v>
      </c>
      <c r="M336" s="49" t="s">
        <v>129</v>
      </c>
      <c r="N336" s="83">
        <v>8</v>
      </c>
      <c r="O336" s="36">
        <v>8</v>
      </c>
      <c r="P336" s="83">
        <v>4</v>
      </c>
      <c r="Q336" s="60">
        <f t="shared" ref="Q336" si="14">ROUND(L336*O336,0)</f>
        <v>4</v>
      </c>
      <c r="R336" s="69">
        <f>+Q336-P336</f>
        <v>0</v>
      </c>
      <c r="S336" s="1" t="s">
        <v>42</v>
      </c>
      <c r="U336" s="1" t="s">
        <v>36</v>
      </c>
    </row>
    <row r="337" spans="1:21">
      <c r="A337" s="29" t="s">
        <v>65</v>
      </c>
      <c r="B337" s="29"/>
      <c r="C337" s="30"/>
      <c r="D337" s="1" t="s">
        <v>53</v>
      </c>
      <c r="E337" s="1" t="s">
        <v>20</v>
      </c>
      <c r="F337" s="1">
        <v>380</v>
      </c>
      <c r="G337" s="1" t="s">
        <v>1</v>
      </c>
      <c r="H337" s="1">
        <v>9</v>
      </c>
      <c r="I337" s="1">
        <v>665</v>
      </c>
      <c r="J337" s="83">
        <v>70.650000000000006</v>
      </c>
      <c r="K337" s="58">
        <v>1.7619999999999999E-3</v>
      </c>
      <c r="L337" s="82">
        <v>13.7</v>
      </c>
      <c r="M337" s="66">
        <f t="shared" si="12"/>
        <v>13.8317</v>
      </c>
      <c r="N337" s="83">
        <v>1</v>
      </c>
      <c r="O337" s="36" t="s">
        <v>3</v>
      </c>
      <c r="P337" s="83">
        <v>14</v>
      </c>
      <c r="Q337" s="62">
        <f>+M337*N337</f>
        <v>13.8317</v>
      </c>
      <c r="R337" s="69">
        <f>+Q337-P337</f>
        <v>-0.16830000000000034</v>
      </c>
      <c r="S337" s="1" t="s">
        <v>27</v>
      </c>
      <c r="T337" s="1">
        <v>77</v>
      </c>
    </row>
    <row r="338" spans="1:21">
      <c r="A338" s="29" t="s">
        <v>65</v>
      </c>
      <c r="B338" s="29"/>
      <c r="C338" s="30"/>
      <c r="D338" s="1" t="s">
        <v>53</v>
      </c>
      <c r="E338" s="1" t="s">
        <v>41</v>
      </c>
      <c r="F338" s="1" t="s">
        <v>81</v>
      </c>
      <c r="G338" s="1" t="s">
        <v>1</v>
      </c>
      <c r="I338" s="1">
        <v>55</v>
      </c>
      <c r="J338" s="83"/>
      <c r="K338" s="49" t="s">
        <v>129</v>
      </c>
      <c r="L338" s="82">
        <v>0.47799999999999998</v>
      </c>
      <c r="M338" s="49" t="s">
        <v>129</v>
      </c>
      <c r="N338" s="83">
        <v>10</v>
      </c>
      <c r="O338" s="36">
        <v>10</v>
      </c>
      <c r="P338" s="83">
        <v>5</v>
      </c>
      <c r="Q338" s="60">
        <f t="shared" ref="Q338" si="15">ROUND(L338*O338,0)</f>
        <v>5</v>
      </c>
      <c r="R338" s="69">
        <f>+Q338-P338</f>
        <v>0</v>
      </c>
      <c r="S338" s="1" t="s">
        <v>42</v>
      </c>
      <c r="U338" s="1" t="s">
        <v>36</v>
      </c>
    </row>
    <row r="339" spans="1:21">
      <c r="A339" s="29" t="s">
        <v>65</v>
      </c>
      <c r="B339" s="29"/>
      <c r="C339" s="30"/>
      <c r="D339" s="1" t="s">
        <v>53</v>
      </c>
      <c r="E339" s="1" t="s">
        <v>20</v>
      </c>
      <c r="F339" s="1">
        <v>290</v>
      </c>
      <c r="G339" s="1" t="s">
        <v>1</v>
      </c>
      <c r="H339" s="1">
        <v>9</v>
      </c>
      <c r="I339" s="1">
        <v>575</v>
      </c>
      <c r="J339" s="83">
        <v>70.650000000000006</v>
      </c>
      <c r="K339" s="58">
        <v>1.2719999999999999E-3</v>
      </c>
      <c r="L339" s="82">
        <v>10</v>
      </c>
      <c r="M339" s="66">
        <f t="shared" si="12"/>
        <v>9.985199999999999</v>
      </c>
      <c r="N339" s="83">
        <v>1</v>
      </c>
      <c r="O339" s="36">
        <v>0</v>
      </c>
      <c r="P339" s="83">
        <v>10</v>
      </c>
      <c r="Q339" s="62">
        <f>+M339*N339</f>
        <v>9.985199999999999</v>
      </c>
      <c r="R339" s="69">
        <f>+Q339-P339</f>
        <v>-1.4800000000001035E-2</v>
      </c>
      <c r="S339" s="1" t="s">
        <v>27</v>
      </c>
      <c r="T339" s="1">
        <v>85</v>
      </c>
    </row>
    <row r="340" spans="1:21">
      <c r="A340" s="29" t="s">
        <v>65</v>
      </c>
      <c r="B340" s="29"/>
      <c r="C340" s="30"/>
      <c r="D340" s="1" t="s">
        <v>53</v>
      </c>
      <c r="E340" s="1" t="s">
        <v>41</v>
      </c>
      <c r="F340" s="1" t="s">
        <v>81</v>
      </c>
      <c r="G340" s="1" t="s">
        <v>1</v>
      </c>
      <c r="I340" s="1">
        <v>55</v>
      </c>
      <c r="J340" s="83"/>
      <c r="K340" s="49" t="s">
        <v>129</v>
      </c>
      <c r="L340" s="82">
        <v>0.47799999999999998</v>
      </c>
      <c r="M340" s="49" t="s">
        <v>129</v>
      </c>
      <c r="N340" s="83">
        <v>8</v>
      </c>
      <c r="O340" s="36">
        <v>8</v>
      </c>
      <c r="P340" s="83">
        <v>4</v>
      </c>
      <c r="Q340" s="60">
        <f t="shared" ref="Q340" si="16">ROUND(L340*O340,0)</f>
        <v>4</v>
      </c>
      <c r="R340" s="69">
        <f>+Q340-P340</f>
        <v>0</v>
      </c>
      <c r="S340" s="1" t="s">
        <v>42</v>
      </c>
      <c r="U340" s="1" t="s">
        <v>36</v>
      </c>
    </row>
    <row r="341" spans="1:21">
      <c r="A341" s="29" t="s">
        <v>65</v>
      </c>
      <c r="B341" s="29"/>
      <c r="C341" s="30"/>
      <c r="D341" s="1" t="s">
        <v>53</v>
      </c>
      <c r="E341" s="1" t="s">
        <v>20</v>
      </c>
      <c r="F341" s="1">
        <v>350</v>
      </c>
      <c r="G341" s="1" t="s">
        <v>1</v>
      </c>
      <c r="H341" s="1">
        <v>9</v>
      </c>
      <c r="I341" s="1">
        <v>650</v>
      </c>
      <c r="J341" s="83">
        <v>70.650000000000006</v>
      </c>
      <c r="K341" s="58">
        <v>1.639E-3</v>
      </c>
      <c r="L341" s="82">
        <v>12.4</v>
      </c>
      <c r="M341" s="66">
        <f t="shared" si="12"/>
        <v>12.866149999999999</v>
      </c>
      <c r="N341" s="83">
        <v>1</v>
      </c>
      <c r="O341" s="36" t="s">
        <v>3</v>
      </c>
      <c r="P341" s="83">
        <v>12</v>
      </c>
      <c r="Q341" s="62">
        <f>+M341*N341</f>
        <v>12.866149999999999</v>
      </c>
      <c r="R341" s="69">
        <f>+Q341-P341</f>
        <v>0.86614999999999931</v>
      </c>
      <c r="S341" s="1" t="s">
        <v>27</v>
      </c>
      <c r="T341" s="1">
        <v>77</v>
      </c>
    </row>
    <row r="342" spans="1:21">
      <c r="A342" s="29" t="s">
        <v>65</v>
      </c>
      <c r="B342" s="29"/>
      <c r="C342" s="30"/>
      <c r="D342" s="1" t="s">
        <v>53</v>
      </c>
      <c r="E342" s="1" t="s">
        <v>41</v>
      </c>
      <c r="F342" s="1" t="s">
        <v>81</v>
      </c>
      <c r="G342" s="1" t="s">
        <v>1</v>
      </c>
      <c r="I342" s="1">
        <v>55</v>
      </c>
      <c r="J342" s="83"/>
      <c r="K342" s="49" t="s">
        <v>129</v>
      </c>
      <c r="L342" s="82">
        <v>0.47799999999999998</v>
      </c>
      <c r="M342" s="49" t="s">
        <v>129</v>
      </c>
      <c r="N342" s="83">
        <v>10</v>
      </c>
      <c r="O342" s="36">
        <v>10</v>
      </c>
      <c r="P342" s="83">
        <v>5</v>
      </c>
      <c r="Q342" s="60">
        <f t="shared" ref="Q342" si="17">ROUND(L342*O342,0)</f>
        <v>5</v>
      </c>
      <c r="R342" s="69">
        <f>+Q342-P342</f>
        <v>0</v>
      </c>
      <c r="S342" s="1" t="s">
        <v>42</v>
      </c>
      <c r="U342" s="1" t="s">
        <v>36</v>
      </c>
    </row>
    <row r="343" spans="1:21">
      <c r="A343" s="29" t="s">
        <v>65</v>
      </c>
      <c r="B343" s="29"/>
      <c r="C343" s="30"/>
      <c r="D343" s="1" t="s">
        <v>53</v>
      </c>
      <c r="E343" s="1" t="s">
        <v>20</v>
      </c>
      <c r="F343" s="1">
        <v>290</v>
      </c>
      <c r="G343" s="1" t="s">
        <v>1</v>
      </c>
      <c r="H343" s="1">
        <v>9</v>
      </c>
      <c r="I343" s="1">
        <v>575</v>
      </c>
      <c r="J343" s="83">
        <v>70.650000000000006</v>
      </c>
      <c r="K343" s="58">
        <v>1.2719999999999999E-3</v>
      </c>
      <c r="L343" s="82">
        <v>10</v>
      </c>
      <c r="M343" s="66">
        <f t="shared" si="12"/>
        <v>9.985199999999999</v>
      </c>
      <c r="N343" s="83">
        <v>1</v>
      </c>
      <c r="O343" s="36">
        <v>0</v>
      </c>
      <c r="P343" s="83">
        <v>10</v>
      </c>
      <c r="Q343" s="62">
        <f>+M343*N343</f>
        <v>9.985199999999999</v>
      </c>
      <c r="R343" s="69">
        <f>+Q343-P343</f>
        <v>-1.4800000000001035E-2</v>
      </c>
      <c r="S343" s="1" t="s">
        <v>27</v>
      </c>
      <c r="T343" s="1">
        <v>85</v>
      </c>
    </row>
    <row r="344" spans="1:21">
      <c r="A344" s="29" t="s">
        <v>65</v>
      </c>
      <c r="B344" s="29"/>
      <c r="C344" s="30"/>
      <c r="D344" s="1" t="s">
        <v>53</v>
      </c>
      <c r="E344" s="1" t="s">
        <v>41</v>
      </c>
      <c r="F344" s="1" t="s">
        <v>81</v>
      </c>
      <c r="G344" s="1" t="s">
        <v>1</v>
      </c>
      <c r="I344" s="1">
        <v>55</v>
      </c>
      <c r="J344" s="83"/>
      <c r="K344" s="49" t="s">
        <v>129</v>
      </c>
      <c r="L344" s="82">
        <v>0.47799999999999998</v>
      </c>
      <c r="M344" s="49" t="s">
        <v>129</v>
      </c>
      <c r="N344" s="83">
        <v>8</v>
      </c>
      <c r="O344" s="36">
        <v>8</v>
      </c>
      <c r="P344" s="83">
        <v>4</v>
      </c>
      <c r="Q344" s="60">
        <f t="shared" ref="Q344" si="18">ROUND(L344*O344,0)</f>
        <v>4</v>
      </c>
      <c r="R344" s="69">
        <f>+Q344-P344</f>
        <v>0</v>
      </c>
      <c r="S344" s="1" t="s">
        <v>42</v>
      </c>
      <c r="U344" s="1" t="s">
        <v>36</v>
      </c>
    </row>
    <row r="345" spans="1:21">
      <c r="A345" s="29" t="s">
        <v>65</v>
      </c>
      <c r="B345" s="29"/>
      <c r="C345" s="30"/>
      <c r="D345" s="1" t="s">
        <v>53</v>
      </c>
      <c r="E345" s="1" t="s">
        <v>20</v>
      </c>
      <c r="F345" s="1">
        <v>350</v>
      </c>
      <c r="G345" s="1" t="s">
        <v>1</v>
      </c>
      <c r="H345" s="1">
        <v>9</v>
      </c>
      <c r="I345" s="1">
        <v>650</v>
      </c>
      <c r="J345" s="83">
        <v>70.650000000000006</v>
      </c>
      <c r="K345" s="58">
        <v>1.639E-3</v>
      </c>
      <c r="L345" s="82">
        <v>12.4</v>
      </c>
      <c r="M345" s="66">
        <f t="shared" si="12"/>
        <v>12.866149999999999</v>
      </c>
      <c r="N345" s="83">
        <v>1</v>
      </c>
      <c r="O345" s="36" t="s">
        <v>3</v>
      </c>
      <c r="P345" s="83">
        <v>12</v>
      </c>
      <c r="Q345" s="62">
        <f>+M345*N345</f>
        <v>12.866149999999999</v>
      </c>
      <c r="R345" s="69">
        <f>+Q345-P345</f>
        <v>0.86614999999999931</v>
      </c>
      <c r="S345" s="1" t="s">
        <v>27</v>
      </c>
      <c r="T345" s="1">
        <v>77</v>
      </c>
    </row>
    <row r="346" spans="1:21">
      <c r="A346" s="29" t="s">
        <v>65</v>
      </c>
      <c r="B346" s="29"/>
      <c r="C346" s="30"/>
      <c r="D346" s="1" t="s">
        <v>53</v>
      </c>
      <c r="E346" s="1" t="s">
        <v>41</v>
      </c>
      <c r="F346" s="1" t="s">
        <v>81</v>
      </c>
      <c r="G346" s="1" t="s">
        <v>1</v>
      </c>
      <c r="I346" s="1">
        <v>55</v>
      </c>
      <c r="J346" s="83"/>
      <c r="K346" s="49" t="s">
        <v>129</v>
      </c>
      <c r="L346" s="82">
        <v>0.47799999999999998</v>
      </c>
      <c r="M346" s="49" t="s">
        <v>129</v>
      </c>
      <c r="N346" s="83">
        <v>10</v>
      </c>
      <c r="O346" s="36">
        <v>10</v>
      </c>
      <c r="P346" s="83">
        <v>5</v>
      </c>
      <c r="Q346" s="60">
        <f t="shared" ref="Q346" si="19">ROUND(L346*O346,0)</f>
        <v>5</v>
      </c>
      <c r="R346" s="69">
        <f>+Q346-P346</f>
        <v>0</v>
      </c>
      <c r="S346" s="1" t="s">
        <v>42</v>
      </c>
      <c r="U346" s="1" t="s">
        <v>36</v>
      </c>
    </row>
    <row r="347" spans="1:21">
      <c r="A347" s="29" t="s">
        <v>65</v>
      </c>
      <c r="B347" s="29"/>
      <c r="C347" s="30"/>
      <c r="D347" s="1" t="s">
        <v>53</v>
      </c>
      <c r="E347" s="1" t="s">
        <v>20</v>
      </c>
      <c r="F347" s="1">
        <v>290</v>
      </c>
      <c r="G347" s="1" t="s">
        <v>1</v>
      </c>
      <c r="H347" s="1">
        <v>9</v>
      </c>
      <c r="I347" s="1">
        <v>575</v>
      </c>
      <c r="J347" s="83">
        <v>70.650000000000006</v>
      </c>
      <c r="K347" s="58">
        <v>1.2719999999999999E-3</v>
      </c>
      <c r="L347" s="82">
        <v>10</v>
      </c>
      <c r="M347" s="66">
        <f t="shared" si="12"/>
        <v>9.985199999999999</v>
      </c>
      <c r="N347" s="83">
        <v>1</v>
      </c>
      <c r="O347" s="36" t="s">
        <v>3</v>
      </c>
      <c r="P347" s="83">
        <v>10</v>
      </c>
      <c r="Q347" s="62">
        <f>+M347*N347</f>
        <v>9.985199999999999</v>
      </c>
      <c r="R347" s="69">
        <f>+Q347-P347</f>
        <v>-1.4800000000001035E-2</v>
      </c>
      <c r="S347" s="1" t="s">
        <v>27</v>
      </c>
      <c r="T347" s="1">
        <v>85</v>
      </c>
    </row>
    <row r="348" spans="1:21">
      <c r="A348" s="29" t="s">
        <v>65</v>
      </c>
      <c r="B348" s="29"/>
      <c r="C348" s="30"/>
      <c r="D348" s="1" t="s">
        <v>53</v>
      </c>
      <c r="E348" s="1" t="s">
        <v>41</v>
      </c>
      <c r="F348" s="1" t="s">
        <v>81</v>
      </c>
      <c r="G348" s="1" t="s">
        <v>1</v>
      </c>
      <c r="I348" s="1">
        <v>55</v>
      </c>
      <c r="J348" s="83"/>
      <c r="K348" s="49" t="s">
        <v>129</v>
      </c>
      <c r="L348" s="82">
        <v>0.47799999999999998</v>
      </c>
      <c r="M348" s="49" t="s">
        <v>129</v>
      </c>
      <c r="N348" s="83">
        <v>8</v>
      </c>
      <c r="O348" s="36">
        <v>8</v>
      </c>
      <c r="P348" s="83">
        <v>4</v>
      </c>
      <c r="Q348" s="60">
        <f t="shared" ref="Q348" si="20">ROUND(L348*O348,0)</f>
        <v>4</v>
      </c>
      <c r="R348" s="69">
        <f>+Q348-P348</f>
        <v>0</v>
      </c>
      <c r="S348" s="1" t="s">
        <v>42</v>
      </c>
      <c r="U348" s="1" t="s">
        <v>36</v>
      </c>
    </row>
    <row r="349" spans="1:21">
      <c r="A349" s="29" t="s">
        <v>65</v>
      </c>
      <c r="B349" s="29"/>
      <c r="C349" s="30"/>
      <c r="D349" s="1" t="s">
        <v>53</v>
      </c>
      <c r="E349" s="1" t="s">
        <v>20</v>
      </c>
      <c r="F349" s="1">
        <v>350</v>
      </c>
      <c r="G349" s="1" t="s">
        <v>1</v>
      </c>
      <c r="H349" s="1">
        <v>9</v>
      </c>
      <c r="I349" s="1">
        <v>650</v>
      </c>
      <c r="J349" s="83">
        <v>70.650000000000006</v>
      </c>
      <c r="K349" s="58">
        <v>1.639E-3</v>
      </c>
      <c r="L349" s="82">
        <v>12.4</v>
      </c>
      <c r="M349" s="66">
        <f t="shared" si="12"/>
        <v>12.866149999999999</v>
      </c>
      <c r="N349" s="83">
        <v>1</v>
      </c>
      <c r="O349" s="36" t="s">
        <v>3</v>
      </c>
      <c r="P349" s="83">
        <v>12</v>
      </c>
      <c r="Q349" s="62">
        <f>+M349*N349</f>
        <v>12.866149999999999</v>
      </c>
      <c r="R349" s="69">
        <f>+Q349-P349</f>
        <v>0.86614999999999931</v>
      </c>
      <c r="S349" s="1" t="s">
        <v>27</v>
      </c>
      <c r="T349" s="1">
        <v>77</v>
      </c>
    </row>
    <row r="350" spans="1:21">
      <c r="A350" s="29" t="s">
        <v>65</v>
      </c>
      <c r="B350" s="29"/>
      <c r="C350" s="30"/>
      <c r="D350" s="1" t="s">
        <v>53</v>
      </c>
      <c r="E350" s="1" t="s">
        <v>41</v>
      </c>
      <c r="F350" s="1" t="s">
        <v>81</v>
      </c>
      <c r="G350" s="1" t="s">
        <v>1</v>
      </c>
      <c r="I350" s="1">
        <v>55</v>
      </c>
      <c r="J350" s="83"/>
      <c r="K350" s="49" t="s">
        <v>129</v>
      </c>
      <c r="L350" s="82">
        <v>0.47799999999999998</v>
      </c>
      <c r="M350" s="49" t="s">
        <v>129</v>
      </c>
      <c r="N350" s="83">
        <v>10</v>
      </c>
      <c r="O350" s="36">
        <v>10</v>
      </c>
      <c r="P350" s="83">
        <v>5</v>
      </c>
      <c r="Q350" s="60">
        <f t="shared" ref="Q350" si="21">ROUND(L350*O350,0)</f>
        <v>5</v>
      </c>
      <c r="R350" s="69">
        <f>+Q350-P350</f>
        <v>0</v>
      </c>
      <c r="S350" s="1" t="s">
        <v>42</v>
      </c>
      <c r="U350" s="1" t="s">
        <v>36</v>
      </c>
    </row>
    <row r="351" spans="1:21">
      <c r="A351" s="29" t="s">
        <v>65</v>
      </c>
      <c r="B351" s="29"/>
      <c r="C351" s="30"/>
      <c r="D351" s="1" t="s">
        <v>53</v>
      </c>
      <c r="E351" s="1" t="s">
        <v>20</v>
      </c>
      <c r="F351" s="1">
        <v>290</v>
      </c>
      <c r="G351" s="1" t="s">
        <v>1</v>
      </c>
      <c r="H351" s="1">
        <v>9</v>
      </c>
      <c r="I351" s="1">
        <v>575</v>
      </c>
      <c r="J351" s="83">
        <v>70.650000000000006</v>
      </c>
      <c r="K351" s="58">
        <v>1.2719999999999999E-3</v>
      </c>
      <c r="L351" s="82">
        <v>10</v>
      </c>
      <c r="M351" s="66">
        <f t="shared" si="12"/>
        <v>9.985199999999999</v>
      </c>
      <c r="N351" s="83">
        <v>1</v>
      </c>
      <c r="O351" s="36" t="s">
        <v>3</v>
      </c>
      <c r="P351" s="83">
        <v>10</v>
      </c>
      <c r="Q351" s="62">
        <f>+M351*N351</f>
        <v>9.985199999999999</v>
      </c>
      <c r="R351" s="69">
        <f>+Q351-P351</f>
        <v>-1.4800000000001035E-2</v>
      </c>
      <c r="S351" s="1" t="s">
        <v>27</v>
      </c>
      <c r="T351" s="1">
        <v>85</v>
      </c>
    </row>
    <row r="352" spans="1:21">
      <c r="A352" s="29" t="s">
        <v>65</v>
      </c>
      <c r="B352" s="29"/>
      <c r="C352" s="30"/>
      <c r="D352" s="1" t="s">
        <v>53</v>
      </c>
      <c r="E352" s="1" t="s">
        <v>41</v>
      </c>
      <c r="F352" s="1" t="s">
        <v>81</v>
      </c>
      <c r="G352" s="1" t="s">
        <v>1</v>
      </c>
      <c r="I352" s="1">
        <v>55</v>
      </c>
      <c r="J352" s="83"/>
      <c r="K352" s="49" t="s">
        <v>129</v>
      </c>
      <c r="L352" s="82">
        <v>0.47799999999999998</v>
      </c>
      <c r="M352" s="49" t="s">
        <v>129</v>
      </c>
      <c r="N352" s="83">
        <v>8</v>
      </c>
      <c r="O352" s="36">
        <v>8</v>
      </c>
      <c r="P352" s="83">
        <v>4</v>
      </c>
      <c r="Q352" s="60">
        <f t="shared" ref="Q352" si="22">ROUND(L352*O352,0)</f>
        <v>4</v>
      </c>
      <c r="R352" s="69">
        <f>+Q352-P352</f>
        <v>0</v>
      </c>
      <c r="S352" s="1" t="s">
        <v>42</v>
      </c>
      <c r="U352" s="1" t="s">
        <v>36</v>
      </c>
    </row>
    <row r="353" spans="1:28">
      <c r="A353" s="29" t="s">
        <v>65</v>
      </c>
      <c r="B353" s="29"/>
      <c r="C353" s="30"/>
      <c r="D353" s="1" t="s">
        <v>53</v>
      </c>
      <c r="E353" s="1" t="s">
        <v>20</v>
      </c>
      <c r="F353" s="1">
        <v>380</v>
      </c>
      <c r="G353" s="1" t="s">
        <v>1</v>
      </c>
      <c r="H353" s="1">
        <v>9</v>
      </c>
      <c r="I353" s="1">
        <v>665</v>
      </c>
      <c r="J353" s="83">
        <v>70.650000000000006</v>
      </c>
      <c r="K353" s="58">
        <v>1.7619999999999999E-3</v>
      </c>
      <c r="L353" s="82">
        <v>13.7</v>
      </c>
      <c r="M353" s="66">
        <f t="shared" si="12"/>
        <v>13.8317</v>
      </c>
      <c r="N353" s="83">
        <v>1</v>
      </c>
      <c r="O353" s="36" t="s">
        <v>3</v>
      </c>
      <c r="P353" s="83">
        <v>14</v>
      </c>
      <c r="Q353" s="62">
        <f>+M353*N353</f>
        <v>13.8317</v>
      </c>
      <c r="R353" s="69">
        <f>+Q353-P353</f>
        <v>-0.16830000000000034</v>
      </c>
      <c r="S353" s="1" t="s">
        <v>27</v>
      </c>
      <c r="T353" s="1">
        <v>77</v>
      </c>
    </row>
    <row r="354" spans="1:28">
      <c r="A354" s="29" t="s">
        <v>65</v>
      </c>
      <c r="B354" s="29"/>
      <c r="C354" s="30"/>
      <c r="D354" s="1" t="s">
        <v>53</v>
      </c>
      <c r="E354" s="1" t="s">
        <v>41</v>
      </c>
      <c r="F354" s="1" t="s">
        <v>81</v>
      </c>
      <c r="G354" s="1" t="s">
        <v>1</v>
      </c>
      <c r="I354" s="1">
        <v>55</v>
      </c>
      <c r="J354" s="83"/>
      <c r="K354" s="49" t="s">
        <v>129</v>
      </c>
      <c r="L354" s="82">
        <v>0.47799999999999998</v>
      </c>
      <c r="M354" s="49" t="s">
        <v>129</v>
      </c>
      <c r="N354" s="83">
        <v>10</v>
      </c>
      <c r="O354" s="36">
        <v>10</v>
      </c>
      <c r="P354" s="83">
        <v>5</v>
      </c>
      <c r="Q354" s="60">
        <f t="shared" ref="Q354" si="23">ROUND(L354*O354,0)</f>
        <v>5</v>
      </c>
      <c r="R354" s="69">
        <f>+Q354-P354</f>
        <v>0</v>
      </c>
      <c r="S354" s="1" t="s">
        <v>42</v>
      </c>
      <c r="U354" s="1" t="s">
        <v>36</v>
      </c>
    </row>
    <row r="355" spans="1:28">
      <c r="A355" s="29" t="s">
        <v>65</v>
      </c>
      <c r="B355" s="29"/>
      <c r="C355" s="30"/>
      <c r="D355" s="1" t="s">
        <v>53</v>
      </c>
      <c r="E355" s="1" t="s">
        <v>20</v>
      </c>
      <c r="F355" s="1">
        <v>305</v>
      </c>
      <c r="G355" s="1" t="s">
        <v>1</v>
      </c>
      <c r="H355" s="1">
        <v>9</v>
      </c>
      <c r="I355" s="1">
        <v>600</v>
      </c>
      <c r="J355" s="83">
        <v>70.650000000000006</v>
      </c>
      <c r="K355" s="58">
        <v>1.3860000000000001E-3</v>
      </c>
      <c r="L355" s="82">
        <v>11</v>
      </c>
      <c r="M355" s="66">
        <f t="shared" si="12"/>
        <v>10.880100000000001</v>
      </c>
      <c r="N355" s="83">
        <v>1</v>
      </c>
      <c r="O355" s="36" t="s">
        <v>3</v>
      </c>
      <c r="P355" s="83">
        <v>11</v>
      </c>
      <c r="Q355" s="62">
        <f>+M355*N355</f>
        <v>10.880100000000001</v>
      </c>
      <c r="R355" s="69">
        <f>+Q355-P355</f>
        <v>-0.11989999999999945</v>
      </c>
      <c r="S355" s="1" t="s">
        <v>27</v>
      </c>
      <c r="T355" s="1">
        <v>85</v>
      </c>
    </row>
    <row r="356" spans="1:28">
      <c r="A356" s="29" t="s">
        <v>65</v>
      </c>
      <c r="B356" s="29"/>
      <c r="C356" s="30"/>
      <c r="D356" s="1" t="s">
        <v>53</v>
      </c>
      <c r="E356" s="1" t="s">
        <v>41</v>
      </c>
      <c r="F356" s="1" t="s">
        <v>81</v>
      </c>
      <c r="G356" s="1" t="s">
        <v>1</v>
      </c>
      <c r="I356" s="1">
        <v>55</v>
      </c>
      <c r="J356" s="83"/>
      <c r="K356" s="49" t="s">
        <v>129</v>
      </c>
      <c r="L356" s="82">
        <v>0.47799999999999998</v>
      </c>
      <c r="M356" s="49" t="s">
        <v>129</v>
      </c>
      <c r="N356" s="83">
        <v>8</v>
      </c>
      <c r="O356" s="36">
        <v>8</v>
      </c>
      <c r="P356" s="83">
        <v>4</v>
      </c>
      <c r="Q356" s="60">
        <f t="shared" ref="Q356" si="24">ROUND(L356*O356,0)</f>
        <v>4</v>
      </c>
      <c r="R356" s="69">
        <f>+Q356-P356</f>
        <v>0</v>
      </c>
      <c r="S356" s="1" t="s">
        <v>42</v>
      </c>
      <c r="U356" s="1" t="s">
        <v>36</v>
      </c>
    </row>
    <row r="357" spans="1:28">
      <c r="A357" s="29" t="s">
        <v>65</v>
      </c>
      <c r="B357" s="29"/>
      <c r="C357" s="30"/>
      <c r="D357" s="1" t="s">
        <v>53</v>
      </c>
      <c r="E357" s="1" t="s">
        <v>20</v>
      </c>
      <c r="F357" s="1">
        <v>405</v>
      </c>
      <c r="G357" s="1" t="s">
        <v>1</v>
      </c>
      <c r="H357" s="1">
        <v>9</v>
      </c>
      <c r="I357" s="1">
        <v>595</v>
      </c>
      <c r="J357" s="83">
        <v>70.650000000000006</v>
      </c>
      <c r="K357" s="58">
        <v>1.6509999999999999E-3</v>
      </c>
      <c r="L357" s="82">
        <v>14</v>
      </c>
      <c r="M357" s="66">
        <f t="shared" si="12"/>
        <v>12.960349999999998</v>
      </c>
      <c r="N357" s="83">
        <v>1</v>
      </c>
      <c r="O357" s="36" t="s">
        <v>3</v>
      </c>
      <c r="P357" s="83">
        <v>14</v>
      </c>
      <c r="Q357" s="62">
        <f>+M357*N357</f>
        <v>12.960349999999998</v>
      </c>
      <c r="R357" s="69">
        <f>+Q357-P357</f>
        <v>-1.0396500000000017</v>
      </c>
      <c r="S357" s="1" t="s">
        <v>27</v>
      </c>
      <c r="T357" s="1">
        <v>82</v>
      </c>
    </row>
    <row r="358" spans="1:28">
      <c r="A358" s="29" t="s">
        <v>65</v>
      </c>
      <c r="B358" s="29"/>
      <c r="C358" s="30"/>
      <c r="D358" s="90" t="s">
        <v>53</v>
      </c>
      <c r="E358" s="91" t="s">
        <v>41</v>
      </c>
      <c r="F358" s="91" t="s">
        <v>81</v>
      </c>
      <c r="G358" s="91" t="s">
        <v>1</v>
      </c>
      <c r="H358" s="91"/>
      <c r="I358" s="91">
        <v>55</v>
      </c>
      <c r="J358" s="92"/>
      <c r="K358" s="49" t="s">
        <v>129</v>
      </c>
      <c r="L358" s="93">
        <v>0.47799999999999998</v>
      </c>
      <c r="M358" s="49" t="s">
        <v>129</v>
      </c>
      <c r="N358" s="92">
        <v>4</v>
      </c>
      <c r="O358" s="34">
        <v>4</v>
      </c>
      <c r="P358" s="92">
        <v>2</v>
      </c>
      <c r="Q358" s="60">
        <f t="shared" ref="Q358:Q359" si="25">ROUND(L358*O358,0)</f>
        <v>2</v>
      </c>
      <c r="R358" s="40">
        <f>+Q358-P358</f>
        <v>0</v>
      </c>
      <c r="S358" s="91" t="s">
        <v>42</v>
      </c>
      <c r="T358" s="91"/>
      <c r="U358" s="91" t="s">
        <v>36</v>
      </c>
      <c r="V358" s="94"/>
      <c r="AA358" s="1">
        <f>SUM(P280:P359)</f>
        <v>2384</v>
      </c>
      <c r="AB358" s="1">
        <f>SUM(Q280:Q359)</f>
        <v>2377.7437500000001</v>
      </c>
    </row>
    <row r="359" spans="1:28">
      <c r="A359" s="56" t="s">
        <v>65</v>
      </c>
      <c r="B359" s="56"/>
      <c r="C359" s="57"/>
      <c r="D359" s="95" t="s">
        <v>53</v>
      </c>
      <c r="E359" s="14" t="s">
        <v>41</v>
      </c>
      <c r="F359" s="14" t="s">
        <v>81</v>
      </c>
      <c r="G359" s="14" t="s">
        <v>1</v>
      </c>
      <c r="H359" s="14"/>
      <c r="I359" s="14">
        <v>65</v>
      </c>
      <c r="J359" s="88"/>
      <c r="K359" s="50" t="s">
        <v>129</v>
      </c>
      <c r="L359" s="87">
        <v>0.50800000000000001</v>
      </c>
      <c r="M359" s="50" t="s">
        <v>129</v>
      </c>
      <c r="N359" s="88">
        <v>4</v>
      </c>
      <c r="O359" s="35">
        <v>4</v>
      </c>
      <c r="P359" s="88">
        <v>2</v>
      </c>
      <c r="Q359" s="61">
        <f t="shared" si="25"/>
        <v>2</v>
      </c>
      <c r="R359" s="68">
        <f>+Q359-P359</f>
        <v>0</v>
      </c>
      <c r="S359" s="14" t="s">
        <v>42</v>
      </c>
      <c r="T359" s="14"/>
      <c r="U359" s="14" t="s">
        <v>36</v>
      </c>
      <c r="V359" s="55"/>
      <c r="Z359" s="1" t="s">
        <v>264</v>
      </c>
      <c r="AA359" s="1">
        <f>+SUMIFS(P280:P359,E280:E359,Z359)</f>
        <v>114</v>
      </c>
      <c r="AB359" s="1">
        <f>+SUMIFS(Q280:Q359,E280:E359,Z359)</f>
        <v>114</v>
      </c>
    </row>
    <row r="360" spans="1:28">
      <c r="J360" s="83"/>
      <c r="K360" s="79"/>
      <c r="L360" s="83"/>
      <c r="M360" s="79"/>
      <c r="N360" s="83"/>
      <c r="O360" s="79"/>
      <c r="P360" s="83"/>
      <c r="Q360" s="89"/>
      <c r="R360" s="164">
        <f>+Q360-P360</f>
        <v>0</v>
      </c>
      <c r="AA360" s="1">
        <f>+AA358-AA359</f>
        <v>2270</v>
      </c>
      <c r="AB360" s="1">
        <f>+AB358-AB359</f>
        <v>2263.7437500000001</v>
      </c>
    </row>
    <row r="361" spans="1:28">
      <c r="J361" s="83"/>
      <c r="K361" s="79"/>
      <c r="L361" s="83"/>
      <c r="M361" s="79"/>
      <c r="N361" s="83"/>
      <c r="O361" s="79"/>
      <c r="P361" s="83"/>
      <c r="Q361" s="89"/>
      <c r="R361" s="41"/>
    </row>
    <row r="362" spans="1:28">
      <c r="J362" s="83"/>
      <c r="K362" s="83"/>
      <c r="L362" s="83"/>
      <c r="M362" s="83"/>
      <c r="N362" s="83"/>
      <c r="O362" s="79"/>
      <c r="P362" s="83">
        <f>SUM(P7:P361)</f>
        <v>25316</v>
      </c>
      <c r="Q362" s="89"/>
      <c r="R362" s="41"/>
    </row>
    <row r="363" spans="1:28">
      <c r="J363" s="83"/>
      <c r="K363" s="83"/>
      <c r="L363" s="83"/>
      <c r="M363" s="83"/>
      <c r="N363" s="83"/>
      <c r="O363" s="79"/>
      <c r="P363" s="83"/>
      <c r="Q363" s="89"/>
      <c r="R363" s="41"/>
    </row>
    <row r="364" spans="1:28">
      <c r="J364" s="83"/>
      <c r="K364" s="83"/>
      <c r="L364" s="83"/>
      <c r="M364" s="83"/>
      <c r="N364" s="83"/>
      <c r="O364" s="79"/>
      <c r="P364" s="83"/>
      <c r="Q364" s="89"/>
      <c r="R364" s="41"/>
    </row>
    <row r="365" spans="1:28">
      <c r="J365" s="83"/>
      <c r="K365" s="83"/>
      <c r="L365" s="83"/>
      <c r="M365" s="83"/>
      <c r="N365" s="83"/>
      <c r="O365" s="79"/>
      <c r="P365" s="83"/>
      <c r="Q365" s="89"/>
      <c r="R365" s="41"/>
    </row>
    <row r="366" spans="1:28">
      <c r="J366" s="83"/>
      <c r="K366" s="83"/>
      <c r="L366" s="83"/>
      <c r="M366" s="83"/>
      <c r="N366" s="83"/>
      <c r="O366" s="79"/>
      <c r="P366" s="83"/>
      <c r="Q366" s="89"/>
      <c r="R366" s="41"/>
    </row>
    <row r="367" spans="1:28">
      <c r="J367" s="83"/>
      <c r="K367" s="83"/>
      <c r="L367" s="83"/>
      <c r="M367" s="83"/>
      <c r="N367" s="83"/>
      <c r="O367" s="79"/>
      <c r="P367" s="83"/>
      <c r="Q367" s="89"/>
      <c r="R367" s="41"/>
    </row>
    <row r="368" spans="1:28">
      <c r="J368" s="83"/>
      <c r="K368" s="83"/>
      <c r="L368" s="83"/>
      <c r="M368" s="83"/>
      <c r="N368" s="83"/>
      <c r="O368" s="79"/>
      <c r="P368" s="83"/>
      <c r="Q368" s="89"/>
      <c r="R368" s="41"/>
    </row>
    <row r="369" spans="10:18">
      <c r="J369" s="83"/>
      <c r="K369" s="83"/>
      <c r="L369" s="83"/>
      <c r="M369" s="83"/>
      <c r="N369" s="83"/>
      <c r="O369" s="83"/>
      <c r="P369" s="83"/>
      <c r="Q369" s="89"/>
      <c r="R369" s="41"/>
    </row>
    <row r="370" spans="10:18">
      <c r="J370" s="83"/>
      <c r="K370" s="83"/>
      <c r="L370" s="83"/>
      <c r="M370" s="83"/>
      <c r="N370" s="83"/>
      <c r="O370" s="83"/>
      <c r="P370" s="83"/>
      <c r="Q370" s="89"/>
      <c r="R370" s="41"/>
    </row>
    <row r="371" spans="10:18">
      <c r="J371" s="83"/>
      <c r="K371" s="83"/>
      <c r="L371" s="83"/>
      <c r="M371" s="83"/>
      <c r="N371" s="83"/>
      <c r="O371" s="83"/>
      <c r="P371" s="83"/>
      <c r="Q371" s="89"/>
      <c r="R371" s="41"/>
    </row>
    <row r="372" spans="10:18">
      <c r="J372" s="83"/>
      <c r="K372" s="83"/>
      <c r="L372" s="83"/>
      <c r="M372" s="83"/>
      <c r="N372" s="83"/>
      <c r="O372" s="83"/>
      <c r="P372" s="83"/>
      <c r="Q372" s="89"/>
      <c r="R372" s="41"/>
    </row>
    <row r="373" spans="10:18">
      <c r="J373" s="83"/>
      <c r="K373" s="83"/>
      <c r="L373" s="83"/>
      <c r="M373" s="83"/>
      <c r="N373" s="83"/>
      <c r="O373" s="83"/>
      <c r="P373" s="83"/>
      <c r="Q373" s="89"/>
      <c r="R373" s="41"/>
    </row>
    <row r="374" spans="10:18">
      <c r="J374" s="83"/>
      <c r="K374" s="83"/>
      <c r="L374" s="83"/>
      <c r="M374" s="83"/>
      <c r="N374" s="83"/>
      <c r="O374" s="83"/>
      <c r="P374" s="83"/>
      <c r="Q374" s="89"/>
      <c r="R374" s="41"/>
    </row>
    <row r="375" spans="10:18">
      <c r="J375" s="83"/>
      <c r="K375" s="83"/>
      <c r="L375" s="83"/>
      <c r="M375" s="83"/>
      <c r="N375" s="83"/>
      <c r="O375" s="83"/>
      <c r="P375" s="83"/>
      <c r="Q375" s="89"/>
      <c r="R375" s="41"/>
    </row>
    <row r="376" spans="10:18">
      <c r="J376" s="83"/>
      <c r="K376" s="83"/>
      <c r="L376" s="83"/>
      <c r="M376" s="83"/>
      <c r="N376" s="83"/>
      <c r="O376" s="83"/>
      <c r="P376" s="83"/>
      <c r="Q376" s="89"/>
      <c r="R376" s="41"/>
    </row>
    <row r="377" spans="10:18">
      <c r="J377" s="83"/>
      <c r="K377" s="83"/>
      <c r="L377" s="83"/>
      <c r="M377" s="83"/>
      <c r="N377" s="83"/>
      <c r="O377" s="83"/>
      <c r="P377" s="83"/>
      <c r="Q377" s="89"/>
      <c r="R377" s="41"/>
    </row>
    <row r="378" spans="10:18">
      <c r="J378" s="83"/>
      <c r="K378" s="83"/>
      <c r="L378" s="83"/>
      <c r="M378" s="83"/>
      <c r="N378" s="83"/>
      <c r="O378" s="83"/>
      <c r="P378" s="83"/>
      <c r="Q378" s="89"/>
      <c r="R378" s="41"/>
    </row>
    <row r="379" spans="10:18">
      <c r="J379" s="83"/>
      <c r="K379" s="83"/>
      <c r="L379" s="83"/>
      <c r="M379" s="83"/>
      <c r="N379" s="83"/>
      <c r="O379" s="83"/>
      <c r="P379" s="83"/>
      <c r="Q379" s="89"/>
      <c r="R379" s="41"/>
    </row>
    <row r="380" spans="10:18">
      <c r="J380" s="83"/>
      <c r="K380" s="83"/>
      <c r="L380" s="83"/>
      <c r="M380" s="83"/>
      <c r="N380" s="83"/>
      <c r="O380" s="83"/>
      <c r="P380" s="83"/>
      <c r="Q380" s="89"/>
      <c r="R380" s="41"/>
    </row>
    <row r="381" spans="10:18">
      <c r="J381" s="83"/>
      <c r="K381" s="83"/>
      <c r="L381" s="83"/>
      <c r="M381" s="83"/>
      <c r="N381" s="83"/>
      <c r="O381" s="83"/>
      <c r="P381" s="83"/>
      <c r="Q381" s="89"/>
      <c r="R381" s="41"/>
    </row>
    <row r="382" spans="10:18">
      <c r="J382" s="83"/>
      <c r="K382" s="83"/>
      <c r="L382" s="83"/>
      <c r="M382" s="83"/>
      <c r="N382" s="83"/>
      <c r="O382" s="83"/>
      <c r="P382" s="83"/>
      <c r="Q382" s="89"/>
      <c r="R382" s="41"/>
    </row>
    <row r="383" spans="10:18">
      <c r="J383" s="83"/>
      <c r="K383" s="83"/>
      <c r="L383" s="83"/>
      <c r="M383" s="83"/>
      <c r="N383" s="83"/>
      <c r="O383" s="83"/>
      <c r="P383" s="83"/>
      <c r="Q383" s="89"/>
      <c r="R383" s="41"/>
    </row>
    <row r="384" spans="10:18">
      <c r="J384" s="83"/>
      <c r="K384" s="83"/>
      <c r="L384" s="83"/>
      <c r="M384" s="83"/>
      <c r="N384" s="83"/>
      <c r="O384" s="83"/>
      <c r="P384" s="83"/>
      <c r="Q384" s="89"/>
      <c r="R384" s="41"/>
    </row>
    <row r="385" spans="10:18">
      <c r="J385" s="83"/>
      <c r="K385" s="83"/>
      <c r="L385" s="83"/>
      <c r="M385" s="83"/>
      <c r="N385" s="83"/>
      <c r="O385" s="83"/>
      <c r="P385" s="83"/>
      <c r="Q385" s="89"/>
      <c r="R385" s="41"/>
    </row>
    <row r="386" spans="10:18">
      <c r="J386" s="83"/>
      <c r="K386" s="79"/>
      <c r="L386" s="83"/>
      <c r="M386" s="79"/>
      <c r="N386" s="83"/>
      <c r="O386" s="79"/>
      <c r="P386" s="83"/>
      <c r="Q386" s="79"/>
    </row>
    <row r="387" spans="10:18">
      <c r="J387" s="83"/>
      <c r="K387" s="79"/>
      <c r="L387" s="83"/>
      <c r="M387" s="79"/>
      <c r="N387" s="83"/>
      <c r="O387" s="79"/>
      <c r="P387" s="83"/>
      <c r="Q387" s="79"/>
    </row>
    <row r="388" spans="10:18">
      <c r="J388" s="83"/>
      <c r="K388" s="79"/>
      <c r="L388" s="83"/>
      <c r="M388" s="79"/>
      <c r="N388" s="83"/>
      <c r="O388" s="79"/>
      <c r="P388" s="83"/>
      <c r="Q388" s="79"/>
    </row>
    <row r="389" spans="10:18">
      <c r="J389" s="83"/>
      <c r="K389" s="79"/>
      <c r="L389" s="83"/>
      <c r="M389" s="79"/>
      <c r="N389" s="83"/>
      <c r="O389" s="79"/>
      <c r="P389" s="83"/>
      <c r="Q389" s="79"/>
    </row>
    <row r="390" spans="10:18">
      <c r="J390" s="83"/>
      <c r="K390" s="79"/>
      <c r="L390" s="83"/>
      <c r="M390" s="79"/>
      <c r="N390" s="83"/>
      <c r="O390" s="79"/>
      <c r="P390" s="83"/>
      <c r="Q390" s="79"/>
    </row>
    <row r="391" spans="10:18">
      <c r="J391" s="83"/>
      <c r="K391" s="79"/>
      <c r="L391" s="83"/>
      <c r="M391" s="79"/>
      <c r="N391" s="83"/>
      <c r="O391" s="79"/>
      <c r="P391" s="83"/>
      <c r="Q391" s="79"/>
    </row>
    <row r="392" spans="10:18">
      <c r="J392" s="83"/>
      <c r="K392" s="79"/>
      <c r="L392" s="83"/>
      <c r="M392" s="79"/>
      <c r="N392" s="83"/>
      <c r="O392" s="79"/>
      <c r="P392" s="83"/>
      <c r="Q392" s="79"/>
    </row>
    <row r="393" spans="10:18">
      <c r="J393" s="83"/>
      <c r="K393" s="79"/>
      <c r="L393" s="83"/>
      <c r="M393" s="79"/>
      <c r="N393" s="83"/>
      <c r="O393" s="79"/>
      <c r="P393" s="83"/>
      <c r="Q393" s="79"/>
    </row>
    <row r="394" spans="10:18">
      <c r="J394" s="83"/>
      <c r="K394" s="79"/>
      <c r="L394" s="83"/>
      <c r="M394" s="79"/>
      <c r="N394" s="83"/>
      <c r="O394" s="79"/>
      <c r="P394" s="83"/>
      <c r="Q394" s="79"/>
    </row>
    <row r="395" spans="10:18">
      <c r="J395" s="83"/>
      <c r="K395" s="79"/>
      <c r="L395" s="83"/>
      <c r="M395" s="79"/>
      <c r="N395" s="83"/>
      <c r="O395" s="79"/>
      <c r="P395" s="83"/>
      <c r="Q395" s="79"/>
    </row>
    <row r="396" spans="10:18">
      <c r="J396" s="83"/>
      <c r="K396" s="79"/>
      <c r="L396" s="83"/>
      <c r="M396" s="79"/>
      <c r="N396" s="83"/>
      <c r="O396" s="79"/>
      <c r="P396" s="83"/>
      <c r="Q396" s="79"/>
    </row>
    <row r="397" spans="10:18">
      <c r="J397" s="83"/>
      <c r="K397" s="79"/>
      <c r="L397" s="83"/>
      <c r="M397" s="79"/>
      <c r="N397" s="83"/>
      <c r="O397" s="79"/>
      <c r="P397" s="83"/>
      <c r="Q397" s="79"/>
    </row>
    <row r="398" spans="10:18">
      <c r="J398" s="83"/>
      <c r="K398" s="79"/>
      <c r="L398" s="83"/>
      <c r="M398" s="79"/>
      <c r="N398" s="83"/>
      <c r="O398" s="79"/>
      <c r="P398" s="83"/>
      <c r="Q398" s="79"/>
    </row>
    <row r="399" spans="10:18">
      <c r="J399" s="83"/>
      <c r="K399" s="79"/>
      <c r="L399" s="83"/>
      <c r="M399" s="79"/>
      <c r="N399" s="83"/>
      <c r="O399" s="79"/>
      <c r="P399" s="83"/>
      <c r="Q399" s="79"/>
    </row>
    <row r="400" spans="10:18">
      <c r="J400" s="83"/>
      <c r="K400" s="79"/>
      <c r="L400" s="83"/>
      <c r="M400" s="79"/>
      <c r="N400" s="83"/>
      <c r="O400" s="79"/>
      <c r="P400" s="83"/>
      <c r="Q400" s="79"/>
    </row>
    <row r="401" spans="10:17">
      <c r="J401" s="83"/>
      <c r="K401" s="79"/>
      <c r="L401" s="83"/>
      <c r="M401" s="79"/>
      <c r="N401" s="83"/>
      <c r="O401" s="79"/>
      <c r="P401" s="83"/>
      <c r="Q401" s="79"/>
    </row>
    <row r="402" spans="10:17">
      <c r="J402" s="83"/>
      <c r="K402" s="79"/>
      <c r="L402" s="83"/>
      <c r="M402" s="79"/>
      <c r="N402" s="83"/>
      <c r="O402" s="79"/>
      <c r="P402" s="83"/>
      <c r="Q402" s="79"/>
    </row>
    <row r="403" spans="10:17">
      <c r="J403" s="83"/>
      <c r="K403" s="79"/>
      <c r="L403" s="83"/>
      <c r="M403" s="79"/>
      <c r="N403" s="83"/>
      <c r="O403" s="79"/>
      <c r="P403" s="83"/>
      <c r="Q403" s="79"/>
    </row>
    <row r="404" spans="10:17">
      <c r="J404" s="83"/>
      <c r="K404" s="79"/>
      <c r="L404" s="83"/>
      <c r="M404" s="79"/>
      <c r="N404" s="83"/>
      <c r="O404" s="79"/>
      <c r="P404" s="83"/>
      <c r="Q404" s="79"/>
    </row>
    <row r="405" spans="10:17">
      <c r="J405" s="83"/>
      <c r="K405" s="79"/>
      <c r="L405" s="83"/>
      <c r="M405" s="79"/>
      <c r="N405" s="83"/>
      <c r="O405" s="79"/>
      <c r="P405" s="83"/>
      <c r="Q405" s="79"/>
    </row>
    <row r="406" spans="10:17">
      <c r="J406" s="83"/>
      <c r="K406" s="79"/>
      <c r="L406" s="83"/>
      <c r="M406" s="79"/>
      <c r="N406" s="83"/>
      <c r="O406" s="79"/>
      <c r="P406" s="83"/>
      <c r="Q406" s="79"/>
    </row>
    <row r="407" spans="10:17">
      <c r="J407" s="83"/>
      <c r="K407" s="79"/>
      <c r="L407" s="83"/>
      <c r="M407" s="79"/>
      <c r="N407" s="83"/>
      <c r="O407" s="79"/>
      <c r="P407" s="83"/>
      <c r="Q407" s="79"/>
    </row>
    <row r="408" spans="10:17">
      <c r="J408" s="83"/>
      <c r="K408" s="79"/>
      <c r="L408" s="83"/>
      <c r="M408" s="79"/>
      <c r="N408" s="83"/>
      <c r="O408" s="79"/>
      <c r="P408" s="83"/>
      <c r="Q408" s="79"/>
    </row>
    <row r="409" spans="10:17">
      <c r="J409" s="83"/>
      <c r="K409" s="79"/>
      <c r="L409" s="83"/>
      <c r="M409" s="79"/>
      <c r="N409" s="83"/>
      <c r="O409" s="79"/>
      <c r="P409" s="83"/>
      <c r="Q409" s="79"/>
    </row>
    <row r="410" spans="10:17">
      <c r="J410" s="83"/>
      <c r="K410" s="79"/>
      <c r="L410" s="83"/>
      <c r="M410" s="79"/>
      <c r="N410" s="83"/>
      <c r="O410" s="79"/>
      <c r="P410" s="83"/>
      <c r="Q410" s="79"/>
    </row>
    <row r="411" spans="10:17">
      <c r="J411" s="83"/>
      <c r="K411" s="79"/>
      <c r="L411" s="83"/>
      <c r="M411" s="79"/>
      <c r="N411" s="83"/>
      <c r="O411" s="79"/>
      <c r="P411" s="83"/>
      <c r="Q411" s="79"/>
    </row>
    <row r="412" spans="10:17">
      <c r="J412" s="83"/>
      <c r="K412" s="79"/>
      <c r="L412" s="83"/>
      <c r="M412" s="79"/>
      <c r="N412" s="83"/>
      <c r="O412" s="79"/>
      <c r="P412" s="83"/>
      <c r="Q412" s="79"/>
    </row>
    <row r="413" spans="10:17">
      <c r="J413" s="83"/>
      <c r="K413" s="79"/>
      <c r="L413" s="83"/>
      <c r="M413" s="79"/>
      <c r="N413" s="83"/>
      <c r="O413" s="79"/>
      <c r="P413" s="83"/>
      <c r="Q413" s="79"/>
    </row>
    <row r="414" spans="10:17">
      <c r="J414" s="83"/>
      <c r="K414" s="79"/>
      <c r="L414" s="83"/>
      <c r="M414" s="79"/>
      <c r="N414" s="83"/>
      <c r="O414" s="79"/>
      <c r="P414" s="83"/>
      <c r="Q414" s="79"/>
    </row>
    <row r="415" spans="10:17">
      <c r="J415" s="83"/>
      <c r="K415" s="79"/>
      <c r="L415" s="83"/>
      <c r="M415" s="79"/>
      <c r="N415" s="83"/>
      <c r="O415" s="79"/>
      <c r="P415" s="83"/>
      <c r="Q415" s="79"/>
    </row>
    <row r="416" spans="10:17">
      <c r="J416" s="83"/>
      <c r="K416" s="79"/>
      <c r="L416" s="83"/>
      <c r="M416" s="79"/>
      <c r="N416" s="83"/>
      <c r="O416" s="79"/>
      <c r="P416" s="83"/>
      <c r="Q416" s="79"/>
    </row>
    <row r="417" spans="10:18">
      <c r="J417" s="83"/>
      <c r="K417" s="79"/>
      <c r="L417" s="83"/>
      <c r="M417" s="79"/>
      <c r="N417" s="83"/>
      <c r="O417" s="79"/>
      <c r="P417" s="83"/>
      <c r="Q417" s="79"/>
    </row>
    <row r="418" spans="10:18">
      <c r="J418" s="83"/>
      <c r="K418" s="79"/>
      <c r="L418" s="83"/>
      <c r="M418" s="79"/>
      <c r="N418" s="83"/>
      <c r="O418" s="79"/>
      <c r="P418" s="83"/>
      <c r="Q418" s="79"/>
    </row>
    <row r="419" spans="10:18">
      <c r="J419" s="83"/>
      <c r="K419" s="79"/>
      <c r="L419" s="83"/>
      <c r="M419" s="79"/>
      <c r="N419" s="83"/>
      <c r="O419" s="79"/>
      <c r="P419" s="83"/>
      <c r="Q419" s="79"/>
    </row>
    <row r="420" spans="10:18">
      <c r="J420" s="83"/>
      <c r="K420" s="79"/>
      <c r="L420" s="83"/>
      <c r="M420" s="79"/>
      <c r="N420" s="83"/>
      <c r="O420" s="79"/>
      <c r="P420" s="83"/>
      <c r="Q420" s="79"/>
    </row>
    <row r="421" spans="10:18">
      <c r="P421" s="1">
        <f>SUBTOTAL(9,P7:P420)</f>
        <v>50632</v>
      </c>
      <c r="Q421" s="8">
        <f>SUBTOTAL(9,Q7:Q420)</f>
        <v>25177.808999999994</v>
      </c>
      <c r="R421" s="8">
        <f>+P421-Q421</f>
        <v>25454.191000000006</v>
      </c>
    </row>
  </sheetData>
  <phoneticPr fontId="18"/>
  <printOptions horizontalCentered="1" verticalCentered="1"/>
  <pageMargins left="0.23622047244094491" right="0.23622047244094491" top="0.23622047244094491" bottom="0.23622047244094491" header="0.31496062992125984" footer="0.31496062992125984"/>
  <pageSetup paperSize="8" fitToHeight="0" orientation="landscape" r:id="rId1"/>
  <ignoredErrors>
    <ignoredError sqref="Q10 Q18 Q64 Q82 Q90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3"/>
  <sheetViews>
    <sheetView showGridLines="0" workbookViewId="0"/>
  </sheetViews>
  <sheetFormatPr defaultRowHeight="12"/>
  <cols>
    <col min="1" max="3" width="8" style="1" customWidth="1"/>
    <col min="4" max="7" width="10.7109375" style="1" customWidth="1"/>
    <col min="8" max="8" width="10.7109375" style="8" customWidth="1"/>
    <col min="9" max="9" width="10.7109375" style="1" customWidth="1"/>
    <col min="10" max="10" width="10.7109375" style="1" hidden="1" customWidth="1"/>
    <col min="11" max="11" width="10.7109375" style="8" customWidth="1"/>
    <col min="12" max="12" width="10.7109375" style="8" hidden="1" customWidth="1"/>
    <col min="13" max="13" width="41.42578125" style="1" customWidth="1"/>
    <col min="14" max="16384" width="9.140625" style="1"/>
  </cols>
  <sheetData>
    <row r="1" spans="1:13" s="8" customFormat="1" ht="16.5">
      <c r="A1" s="7" t="s">
        <v>110</v>
      </c>
      <c r="M1" s="9"/>
    </row>
    <row r="2" spans="1:13" s="8" customFormat="1" ht="14.25">
      <c r="A2" s="10"/>
      <c r="M2" s="9"/>
    </row>
    <row r="3" spans="1:13" s="8" customFormat="1" ht="14.25">
      <c r="A3" s="11"/>
      <c r="M3" s="9"/>
    </row>
    <row r="5" spans="1:13">
      <c r="A5" s="12" t="s">
        <v>82</v>
      </c>
      <c r="B5" s="12" t="s">
        <v>83</v>
      </c>
      <c r="C5" s="15" t="s">
        <v>84</v>
      </c>
      <c r="D5" s="45" t="s">
        <v>4</v>
      </c>
      <c r="E5" s="45" t="s">
        <v>111</v>
      </c>
      <c r="F5" s="45" t="s">
        <v>112</v>
      </c>
      <c r="G5" s="45" t="s">
        <v>113</v>
      </c>
      <c r="H5" s="31" t="s">
        <v>113</v>
      </c>
      <c r="I5" s="45" t="s">
        <v>114</v>
      </c>
      <c r="J5" s="45" t="s">
        <v>115</v>
      </c>
      <c r="K5" s="31" t="s">
        <v>121</v>
      </c>
      <c r="L5" s="38" t="s">
        <v>122</v>
      </c>
      <c r="M5" s="53" t="s">
        <v>123</v>
      </c>
    </row>
    <row r="6" spans="1:13">
      <c r="A6" s="13"/>
      <c r="B6" s="13"/>
      <c r="C6" s="16"/>
      <c r="D6" s="44"/>
      <c r="E6" s="44"/>
      <c r="F6" s="44" t="s">
        <v>116</v>
      </c>
      <c r="G6" s="44"/>
      <c r="H6" s="32"/>
      <c r="I6" s="44" t="s">
        <v>117</v>
      </c>
      <c r="J6" s="44"/>
      <c r="K6" s="32"/>
      <c r="L6" s="39"/>
      <c r="M6" s="14"/>
    </row>
    <row r="7" spans="1:13">
      <c r="A7" s="4" t="s">
        <v>85</v>
      </c>
      <c r="B7" s="4" t="s">
        <v>2</v>
      </c>
      <c r="C7" s="5" t="s">
        <v>86</v>
      </c>
      <c r="D7" s="43" t="s">
        <v>19</v>
      </c>
      <c r="E7" s="43" t="s">
        <v>118</v>
      </c>
      <c r="F7" s="43">
        <v>0</v>
      </c>
      <c r="G7" s="46">
        <v>10.718</v>
      </c>
      <c r="H7" s="49">
        <v>10.698499999999999</v>
      </c>
      <c r="I7" s="43">
        <v>2</v>
      </c>
      <c r="J7" s="46">
        <v>21.436</v>
      </c>
      <c r="K7" s="49">
        <f>+H7*I7</f>
        <v>21.396999999999998</v>
      </c>
      <c r="L7" s="51">
        <f>+J7-K7</f>
        <v>3.9000000000001478E-2</v>
      </c>
      <c r="M7" s="54" t="s">
        <v>254</v>
      </c>
    </row>
    <row r="8" spans="1:13">
      <c r="A8" s="4" t="s">
        <v>85</v>
      </c>
      <c r="B8" s="4" t="s">
        <v>2</v>
      </c>
      <c r="C8" s="5" t="s">
        <v>86</v>
      </c>
      <c r="D8" s="43" t="s">
        <v>24</v>
      </c>
      <c r="E8" s="43" t="s">
        <v>118</v>
      </c>
      <c r="F8" s="43">
        <v>0</v>
      </c>
      <c r="G8" s="46">
        <v>10.458</v>
      </c>
      <c r="H8" s="49">
        <v>10.4575</v>
      </c>
      <c r="I8" s="43">
        <v>2</v>
      </c>
      <c r="J8" s="46">
        <v>20.916</v>
      </c>
      <c r="K8" s="49">
        <f>+H8*I8</f>
        <v>20.914999999999999</v>
      </c>
      <c r="L8" s="51">
        <f>+J8-K8</f>
        <v>1.0000000000012221E-3</v>
      </c>
      <c r="M8" s="54"/>
    </row>
    <row r="9" spans="1:13">
      <c r="A9" s="4" t="s">
        <v>85</v>
      </c>
      <c r="B9" s="4" t="s">
        <v>2</v>
      </c>
      <c r="C9" s="5" t="s">
        <v>119</v>
      </c>
      <c r="D9" s="43" t="s">
        <v>19</v>
      </c>
      <c r="E9" s="43" t="s">
        <v>118</v>
      </c>
      <c r="F9" s="43">
        <v>0</v>
      </c>
      <c r="G9" s="46">
        <v>12.366</v>
      </c>
      <c r="H9" s="49">
        <v>12.364136999999999</v>
      </c>
      <c r="I9" s="43">
        <v>2</v>
      </c>
      <c r="J9" s="46">
        <v>24.731999999999999</v>
      </c>
      <c r="K9" s="49">
        <f>+H9*I9</f>
        <v>24.728273999999999</v>
      </c>
      <c r="L9" s="51">
        <f>+J9-K9</f>
        <v>3.7260000000003402E-3</v>
      </c>
      <c r="M9" s="54"/>
    </row>
    <row r="10" spans="1:13">
      <c r="A10" s="4" t="s">
        <v>85</v>
      </c>
      <c r="B10" s="4" t="s">
        <v>2</v>
      </c>
      <c r="C10" s="5" t="s">
        <v>119</v>
      </c>
      <c r="D10" s="43" t="s">
        <v>24</v>
      </c>
      <c r="E10" s="43" t="s">
        <v>118</v>
      </c>
      <c r="F10" s="43">
        <v>0</v>
      </c>
      <c r="G10" s="46">
        <v>12.365</v>
      </c>
      <c r="H10" s="49">
        <v>12.365</v>
      </c>
      <c r="I10" s="43">
        <v>2</v>
      </c>
      <c r="J10" s="46">
        <v>24.73</v>
      </c>
      <c r="K10" s="49">
        <f>+H10*I10</f>
        <v>24.73</v>
      </c>
      <c r="L10" s="51">
        <f>+J10-K10</f>
        <v>0</v>
      </c>
      <c r="M10" s="54"/>
    </row>
    <row r="11" spans="1:13">
      <c r="A11" s="4" t="s">
        <v>85</v>
      </c>
      <c r="B11" s="4" t="s">
        <v>2</v>
      </c>
      <c r="C11" s="5" t="s">
        <v>88</v>
      </c>
      <c r="D11" s="43" t="s">
        <v>19</v>
      </c>
      <c r="E11" s="43" t="s">
        <v>118</v>
      </c>
      <c r="F11" s="43">
        <v>0</v>
      </c>
      <c r="G11" s="46">
        <v>10.718</v>
      </c>
      <c r="H11" s="49">
        <v>10.698499999999999</v>
      </c>
      <c r="I11" s="43">
        <v>2</v>
      </c>
      <c r="J11" s="46">
        <v>21.436</v>
      </c>
      <c r="K11" s="49">
        <f>+H11*I11</f>
        <v>21.396999999999998</v>
      </c>
      <c r="L11" s="51">
        <f>+J11-K11</f>
        <v>3.9000000000001478E-2</v>
      </c>
      <c r="M11" s="54" t="s">
        <v>254</v>
      </c>
    </row>
    <row r="12" spans="1:13">
      <c r="A12" s="4" t="s">
        <v>85</v>
      </c>
      <c r="B12" s="4" t="s">
        <v>2</v>
      </c>
      <c r="C12" s="5" t="s">
        <v>88</v>
      </c>
      <c r="D12" s="43" t="s">
        <v>24</v>
      </c>
      <c r="E12" s="43" t="s">
        <v>118</v>
      </c>
      <c r="F12" s="43">
        <v>0</v>
      </c>
      <c r="G12" s="46">
        <v>10.458</v>
      </c>
      <c r="H12" s="49">
        <v>10.4575</v>
      </c>
      <c r="I12" s="43">
        <v>2</v>
      </c>
      <c r="J12" s="46">
        <v>20.916</v>
      </c>
      <c r="K12" s="49">
        <f>+H12*I12</f>
        <v>20.914999999999999</v>
      </c>
      <c r="L12" s="51">
        <f>+J12-K12</f>
        <v>1.0000000000012221E-3</v>
      </c>
      <c r="M12" s="54"/>
    </row>
    <row r="13" spans="1:13">
      <c r="A13" s="4" t="s">
        <v>85</v>
      </c>
      <c r="B13" s="4" t="s">
        <v>90</v>
      </c>
      <c r="C13" s="5" t="s">
        <v>86</v>
      </c>
      <c r="D13" s="43" t="s">
        <v>19</v>
      </c>
      <c r="E13" s="43" t="s">
        <v>118</v>
      </c>
      <c r="F13" s="43">
        <v>0</v>
      </c>
      <c r="G13" s="46">
        <v>10.718</v>
      </c>
      <c r="H13" s="49">
        <v>10.698499999999999</v>
      </c>
      <c r="I13" s="43">
        <v>2</v>
      </c>
      <c r="J13" s="46">
        <v>21.436</v>
      </c>
      <c r="K13" s="49">
        <f>+H13*I13</f>
        <v>21.396999999999998</v>
      </c>
      <c r="L13" s="51">
        <f>+J13-K13</f>
        <v>3.9000000000001478E-2</v>
      </c>
      <c r="M13" s="54" t="s">
        <v>254</v>
      </c>
    </row>
    <row r="14" spans="1:13">
      <c r="A14" s="4" t="s">
        <v>85</v>
      </c>
      <c r="B14" s="4" t="s">
        <v>90</v>
      </c>
      <c r="C14" s="5" t="s">
        <v>86</v>
      </c>
      <c r="D14" s="43" t="s">
        <v>24</v>
      </c>
      <c r="E14" s="43" t="s">
        <v>118</v>
      </c>
      <c r="F14" s="43">
        <v>0</v>
      </c>
      <c r="G14" s="46">
        <v>10.458</v>
      </c>
      <c r="H14" s="49">
        <v>10.4575</v>
      </c>
      <c r="I14" s="43">
        <v>2</v>
      </c>
      <c r="J14" s="46">
        <v>20.916</v>
      </c>
      <c r="K14" s="49">
        <f>+H14*I14</f>
        <v>20.914999999999999</v>
      </c>
      <c r="L14" s="51">
        <f>+J14-K14</f>
        <v>1.0000000000012221E-3</v>
      </c>
      <c r="M14" s="54"/>
    </row>
    <row r="15" spans="1:13">
      <c r="A15" s="4" t="s">
        <v>85</v>
      </c>
      <c r="B15" s="4" t="s">
        <v>90</v>
      </c>
      <c r="C15" s="5" t="s">
        <v>119</v>
      </c>
      <c r="D15" s="43" t="s">
        <v>19</v>
      </c>
      <c r="E15" s="43" t="s">
        <v>118</v>
      </c>
      <c r="F15" s="43">
        <v>0</v>
      </c>
      <c r="G15" s="46">
        <v>12.366</v>
      </c>
      <c r="H15" s="49">
        <v>12.364136999999999</v>
      </c>
      <c r="I15" s="43">
        <v>2</v>
      </c>
      <c r="J15" s="46">
        <v>24.731999999999999</v>
      </c>
      <c r="K15" s="49">
        <f>+H15*I15</f>
        <v>24.728273999999999</v>
      </c>
      <c r="L15" s="51">
        <f>+J15-K15</f>
        <v>3.7260000000003402E-3</v>
      </c>
      <c r="M15" s="54"/>
    </row>
    <row r="16" spans="1:13">
      <c r="A16" s="4" t="s">
        <v>85</v>
      </c>
      <c r="B16" s="4" t="s">
        <v>90</v>
      </c>
      <c r="C16" s="5" t="s">
        <v>119</v>
      </c>
      <c r="D16" s="43" t="s">
        <v>24</v>
      </c>
      <c r="E16" s="43" t="s">
        <v>118</v>
      </c>
      <c r="F16" s="43">
        <v>0</v>
      </c>
      <c r="G16" s="46">
        <v>12.365</v>
      </c>
      <c r="H16" s="49">
        <v>12.365</v>
      </c>
      <c r="I16" s="43">
        <v>2</v>
      </c>
      <c r="J16" s="46">
        <v>24.73</v>
      </c>
      <c r="K16" s="49">
        <f>+H16*I16</f>
        <v>24.73</v>
      </c>
      <c r="L16" s="51">
        <f>+J16-K16</f>
        <v>0</v>
      </c>
      <c r="M16" s="54"/>
    </row>
    <row r="17" spans="1:13">
      <c r="A17" s="4" t="s">
        <v>85</v>
      </c>
      <c r="B17" s="4" t="s">
        <v>90</v>
      </c>
      <c r="C17" s="5" t="s">
        <v>88</v>
      </c>
      <c r="D17" s="43" t="s">
        <v>19</v>
      </c>
      <c r="E17" s="43" t="s">
        <v>118</v>
      </c>
      <c r="F17" s="43">
        <v>0</v>
      </c>
      <c r="G17" s="46">
        <v>10.718</v>
      </c>
      <c r="H17" s="49">
        <v>10.698499999999999</v>
      </c>
      <c r="I17" s="43">
        <v>2</v>
      </c>
      <c r="J17" s="46">
        <v>21.436</v>
      </c>
      <c r="K17" s="49">
        <f>+H17*I17</f>
        <v>21.396999999999998</v>
      </c>
      <c r="L17" s="51">
        <f>+J17-K17</f>
        <v>3.9000000000001478E-2</v>
      </c>
      <c r="M17" s="54" t="s">
        <v>254</v>
      </c>
    </row>
    <row r="18" spans="1:13">
      <c r="A18" s="2" t="s">
        <v>85</v>
      </c>
      <c r="B18" s="2" t="s">
        <v>90</v>
      </c>
      <c r="C18" s="3" t="s">
        <v>88</v>
      </c>
      <c r="D18" s="44" t="s">
        <v>24</v>
      </c>
      <c r="E18" s="44" t="s">
        <v>118</v>
      </c>
      <c r="F18" s="44">
        <v>0</v>
      </c>
      <c r="G18" s="47">
        <v>10.458</v>
      </c>
      <c r="H18" s="50">
        <v>10.4575</v>
      </c>
      <c r="I18" s="44">
        <v>2</v>
      </c>
      <c r="J18" s="47">
        <v>20.916</v>
      </c>
      <c r="K18" s="50">
        <f>+H18*I18</f>
        <v>20.914999999999999</v>
      </c>
      <c r="L18" s="52">
        <f>+J18-K18</f>
        <v>1.0000000000012221E-3</v>
      </c>
      <c r="M18" s="55"/>
    </row>
    <row r="19" spans="1:13">
      <c r="A19" s="21" t="s">
        <v>54</v>
      </c>
      <c r="B19" s="21" t="s">
        <v>100</v>
      </c>
      <c r="C19" s="22"/>
      <c r="D19" t="s">
        <v>19</v>
      </c>
      <c r="E19" t="s">
        <v>118</v>
      </c>
      <c r="F19">
        <v>0</v>
      </c>
      <c r="G19" s="42">
        <v>2.39</v>
      </c>
      <c r="H19" s="49">
        <v>2.369974</v>
      </c>
      <c r="I19">
        <v>2</v>
      </c>
      <c r="J19" s="42">
        <v>4.78</v>
      </c>
      <c r="K19" s="49">
        <f>+H19*I19</f>
        <v>4.7399480000000001</v>
      </c>
      <c r="L19" s="51">
        <f>+J19-K19</f>
        <v>4.0052000000000199E-2</v>
      </c>
      <c r="M19" s="54" t="s">
        <v>124</v>
      </c>
    </row>
    <row r="20" spans="1:13">
      <c r="A20" s="21" t="s">
        <v>54</v>
      </c>
      <c r="B20" s="21" t="s">
        <v>100</v>
      </c>
      <c r="C20" s="22"/>
      <c r="D20" t="s">
        <v>24</v>
      </c>
      <c r="E20" t="s">
        <v>118</v>
      </c>
      <c r="F20">
        <v>0</v>
      </c>
      <c r="G20" s="42">
        <v>2.4209999999999998</v>
      </c>
      <c r="H20" s="49">
        <v>2.4009999999999998</v>
      </c>
      <c r="I20">
        <v>2</v>
      </c>
      <c r="J20" s="42">
        <v>4.8419999999999996</v>
      </c>
      <c r="K20" s="49">
        <f>+H20*I20</f>
        <v>4.8019999999999996</v>
      </c>
      <c r="L20" s="51">
        <f>+J20-K20</f>
        <v>4.0000000000000036E-2</v>
      </c>
      <c r="M20" s="54" t="s">
        <v>124</v>
      </c>
    </row>
    <row r="21" spans="1:13">
      <c r="A21" s="21" t="s">
        <v>54</v>
      </c>
      <c r="B21" s="21" t="s">
        <v>120</v>
      </c>
      <c r="C21" s="22"/>
      <c r="D21" t="s">
        <v>19</v>
      </c>
      <c r="E21" t="s">
        <v>118</v>
      </c>
      <c r="F21">
        <v>0</v>
      </c>
      <c r="G21" s="42">
        <v>2.39</v>
      </c>
      <c r="H21" s="49">
        <v>2.369974</v>
      </c>
      <c r="I21">
        <v>2</v>
      </c>
      <c r="J21" s="42">
        <v>4.78</v>
      </c>
      <c r="K21" s="49">
        <f>+H21*I21</f>
        <v>4.7399480000000001</v>
      </c>
      <c r="L21" s="51">
        <f>+J21-K21</f>
        <v>4.0052000000000199E-2</v>
      </c>
      <c r="M21" s="54" t="s">
        <v>124</v>
      </c>
    </row>
    <row r="22" spans="1:13">
      <c r="A22" s="21" t="s">
        <v>54</v>
      </c>
      <c r="B22" s="21" t="s">
        <v>120</v>
      </c>
      <c r="C22" s="22"/>
      <c r="D22" t="s">
        <v>24</v>
      </c>
      <c r="E22" t="s">
        <v>118</v>
      </c>
      <c r="F22">
        <v>0</v>
      </c>
      <c r="G22" s="42">
        <v>2.4209999999999998</v>
      </c>
      <c r="H22" s="49">
        <v>2.4009999999999998</v>
      </c>
      <c r="I22">
        <v>2</v>
      </c>
      <c r="J22" s="42">
        <v>4.8419999999999996</v>
      </c>
      <c r="K22" s="49">
        <f>+H22*I22</f>
        <v>4.8019999999999996</v>
      </c>
      <c r="L22" s="51">
        <f>+J22-K22</f>
        <v>4.0000000000000036E-2</v>
      </c>
      <c r="M22" s="54" t="s">
        <v>124</v>
      </c>
    </row>
    <row r="23" spans="1:13">
      <c r="L23" s="96">
        <f>SUM(L7:L22)</f>
        <v>0.32755600000001195</v>
      </c>
    </row>
  </sheetData>
  <phoneticPr fontId="18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材料質量総括表</vt:lpstr>
      <vt:lpstr>工数算定要素集計表</vt:lpstr>
      <vt:lpstr>ブロック質量総括表</vt:lpstr>
      <vt:lpstr>数量</vt:lpstr>
      <vt:lpstr>溶接延長</vt:lpstr>
      <vt:lpstr>ブロック質量総括表!Print_Area</vt:lpstr>
      <vt:lpstr>工数算定要素集計表!Print_Area</vt:lpstr>
      <vt:lpstr>数量!Print_Titles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2018-12-14T00:11:05Z</cp:lastPrinted>
  <dcterms:created xsi:type="dcterms:W3CDTF">2018-12-11T06:02:02Z</dcterms:created>
  <dcterms:modified xsi:type="dcterms:W3CDTF">2020-01-10T05:37:39Z</dcterms:modified>
</cp:coreProperties>
</file>